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5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1'!$A$1:$F$112</definedName>
    <definedName name="_xlnm.Print_Area" localSheetId="2">'Հատված 2'!$A$1:$I$224</definedName>
    <definedName name="_xlnm.Print_Area" localSheetId="5">'Հատված 6'!$B$1:$K$473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<sst xmlns="http://schemas.openxmlformats.org/spreadsheetml/2006/main" count="2456" uniqueCount="1047">
  <si>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</si>
  <si>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</si>
  <si>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</si>
  <si>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</si>
  <si>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</si>
  <si>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</si>
  <si>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</si>
  <si>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</si>
  <si>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</si>
  <si>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</si>
  <si>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</si>
  <si>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</si>
  <si>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</si>
  <si>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</si>
  <si>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</si>
  <si>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</si>
  <si>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</si>
  <si>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</si>
  <si>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</si>
  <si>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</si>
  <si>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</si>
  <si>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</si>
  <si>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</si>
  <si>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</si>
  <si>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</si>
  <si>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</si>
  <si>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</si>
  <si>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</si>
  <si>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</si>
  <si>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</si>
  <si>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</si>
  <si>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</si>
  <si>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</si>
  <si>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</si>
  <si>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</si>
  <si>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</si>
  <si>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</si>
  <si>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</si>
  <si>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</si>
  <si>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</si>
  <si>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</si>
  <si>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</si>
  <si>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</si>
  <si>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</si>
  <si>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</si>
  <si>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</si>
  <si>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</si>
  <si>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</si>
  <si>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</si>
  <si>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</si>
  <si>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</si>
  <si>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</si>
  <si>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</si>
  <si>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</si>
  <si>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</si>
  <si>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</si>
  <si>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</si>
  <si>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</si>
  <si>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</si>
  <si>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</si>
  <si>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</si>
  <si>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</si>
  <si>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</si>
  <si>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</si>
  <si>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</si>
  <si>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</si>
  <si>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</si>
  <si>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</si>
  <si>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</si>
  <si>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</si>
  <si>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</si>
  <si>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</si>
  <si>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</si>
  <si>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</si>
  <si>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</si>
  <si>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</si>
  <si>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</si>
  <si>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</si>
  <si>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</si>
  <si>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</si>
  <si>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</si>
  <si>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</si>
  <si>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</si>
  <si>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</si>
  <si>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</si>
  <si>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</si>
  <si>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</si>
  <si>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</si>
  <si>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</si>
  <si>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</si>
  <si>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</si>
  <si>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</si>
  <si>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</si>
  <si>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</si>
  <si>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</si>
  <si>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</si>
  <si>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</si>
  <si>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</si>
  <si>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</si>
  <si>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</si>
  <si>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</si>
  <si>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</si>
  <si>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</si>
  <si>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</si>
  <si>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</si>
  <si>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</si>
  <si>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</si>
  <si>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</si>
  <si>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</si>
  <si>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</si>
  <si>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</si>
  <si>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</si>
  <si>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</si>
  <si>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</si>
  <si>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</si>
  <si>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</si>
  <si>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</si>
  <si>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</si>
  <si>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</si>
  <si>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</si>
  <si>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</si>
  <si>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</si>
  <si>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</si>
  <si>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</si>
  <si>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</si>
  <si>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-ÎáÙáõÝ³É Í³é³ÛáõÃÛáõÝÝ»ñ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</si>
  <si>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</si>
  <si>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</si>
  <si>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</si>
  <si>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</si>
  <si>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</si>
  <si>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</si>
  <si>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</si>
  <si>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</si>
  <si>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</si>
  <si>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</si>
  <si>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</si>
  <si>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</si>
  <si>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</si>
  <si>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</si>
  <si>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</si>
  <si>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</si>
  <si>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</si>
  <si>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</si>
  <si>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</si>
  <si>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</si>
  <si>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</si>
  <si>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</si>
  <si>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</si>
  <si>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</si>
  <si>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</si>
  <si>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</si>
  <si>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</si>
  <si>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</si>
  <si>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</si>
  <si>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</si>
  <si>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</si>
  <si>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</si>
  <si>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</si>
  <si>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</si>
  <si>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</si>
  <si>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</si>
  <si>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</si>
  <si>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</si>
  <si>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</si>
  <si>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</si>
  <si>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</si>
  <si>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</si>
  <si>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</si>
  <si>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</si>
  <si>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</si>
  <si>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</si>
  <si>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</si>
  <si>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</si>
  <si>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</si>
  <si>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</si>
  <si>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</si>
  <si>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</si>
  <si>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</si>
  <si>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</si>
  <si>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</si>
  <si>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</si>
  <si>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</si>
  <si>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</si>
  <si>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</si>
  <si>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</si>
  <si>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</si>
  <si>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</si>
  <si>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</si>
  <si>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</si>
  <si>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</si>
  <si>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</si>
  <si>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</si>
  <si>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</si>
  <si>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</si>
  <si>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</si>
  <si>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</si>
  <si>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</si>
  <si>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</si>
  <si>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</si>
  <si>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</si>
  <si>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</si>
  <si>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</si>
  <si>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</si>
  <si>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</si>
  <si>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</si>
  <si>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</si>
  <si>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</si>
  <si>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</si>
  <si>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</si>
  <si>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</si>
  <si>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</si>
  <si>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</si>
  <si>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</si>
  <si>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</si>
  <si>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</si>
  <si>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</si>
  <si>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</si>
  <si>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</si>
  <si>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</si>
  <si>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</si>
  <si>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</si>
  <si>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</si>
  <si>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</si>
  <si>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</si>
  <si>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</si>
  <si>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</si>
  <si>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</si>
  <si>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</si>
  <si>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</si>
  <si>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</si>
  <si>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</si>
  <si>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</si>
  <si>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</si>
  <si>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</si>
  <si>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</si>
  <si>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</si>
  <si>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</si>
  <si>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</si>
  <si>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</si>
  <si>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</si>
  <si>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</si>
  <si>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</si>
  <si>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</si>
  <si>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</si>
  <si>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</si>
  <si>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</si>
  <si>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</si>
  <si>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</si>
  <si>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</si>
  <si>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</si>
  <si>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</si>
  <si>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</si>
  <si>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</si>
  <si>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</si>
  <si>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</si>
  <si>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</si>
  <si>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</si>
  <si>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</si>
  <si>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</si>
  <si>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</si>
  <si>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</si>
  <si>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</si>
  <si>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</si>
  <si>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</si>
  <si>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</si>
  <si>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</si>
  <si>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</si>
  <si>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</si>
  <si>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</si>
  <si>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</si>
  <si>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</si>
  <si>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</si>
  <si>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</si>
  <si>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</si>
  <si>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</si>
  <si>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</si>
  <si>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</si>
  <si>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</si>
  <si>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</si>
  <si>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</si>
  <si>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</si>
  <si>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</si>
  <si>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</si>
  <si>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</si>
  <si>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</si>
  <si>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</si>
  <si>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</si>
  <si>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</si>
  <si>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</si>
  <si>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</si>
  <si>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</si>
  <si>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</si>
  <si>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</si>
  <si>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</si>
  <si>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</si>
  <si>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</si>
  <si>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</si>
  <si>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</si>
  <si>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</si>
  <si>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</si>
  <si>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</si>
  <si>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</si>
  <si>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</si>
  <si>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</si>
  <si>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</si>
  <si>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</si>
  <si>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</si>
  <si>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</si>
  <si>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</si>
  <si>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</si>
  <si>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</si>
  <si>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</si>
  <si>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</si>
  <si>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</si>
  <si>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</si>
  <si>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</si>
  <si>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</si>
  <si>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</si>
  <si>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</si>
  <si>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</si>
  <si>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</si>
  <si>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</si>
  <si>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</si>
  <si>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</si>
  <si>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</si>
  <si>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</si>
  <si>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</si>
  <si>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</si>
  <si>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</si>
  <si>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</si>
  <si>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</si>
  <si>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</si>
  <si>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</si>
  <si>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</si>
  <si>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</si>
  <si>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</si>
  <si>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</si>
  <si>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</si>
  <si>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</si>
  <si>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</si>
  <si>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</si>
  <si>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</si>
  <si>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</si>
  <si>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</si>
  <si>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</si>
  <si>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</si>
  <si>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</si>
  <si>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</si>
  <si>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</si>
  <si>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</si>
  <si>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</si>
  <si>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</si>
  <si>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</si>
  <si>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</si>
  <si>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</si>
  <si>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</si>
  <si>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</si>
  <si>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</si>
  <si>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</si>
  <si>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</si>
  <si>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</si>
  <si>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</si>
  <si>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</si>
  <si>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</si>
  <si>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</si>
  <si>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</si>
  <si>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</si>
  <si>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</si>
  <si>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</si>
  <si>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</si>
  <si>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</si>
  <si>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</si>
  <si>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</si>
  <si>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</si>
  <si>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</si>
  <si>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</si>
  <si>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</si>
  <si>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</si>
  <si>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</si>
  <si>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</si>
  <si>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</si>
  <si>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</si>
  <si>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</si>
  <si>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</si>
  <si>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</si>
  <si>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</si>
  <si>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</si>
  <si>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</si>
  <si>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</si>
  <si>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</si>
  <si>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</si>
  <si>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</si>
  <si>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</si>
  <si>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</si>
  <si>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</si>
  <si>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</si>
  <si>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</si>
  <si>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</si>
  <si>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</si>
  <si>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</si>
  <si>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</si>
  <si>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</si>
  <si>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</si>
  <si>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</si>
  <si>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</si>
  <si>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</si>
  <si>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</si>
  <si>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</si>
  <si>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</si>
  <si>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</si>
  <si>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</si>
  <si>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</si>
  <si>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</si>
  <si>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</si>
  <si>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</si>
  <si>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</si>
  <si>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</si>
  <si>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</si>
  <si>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</si>
  <si>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</si>
  <si>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</si>
  <si>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Հաստատված է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</si>
  <si>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</si>
  <si>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</si>
  <si>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</si>
  <si>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</si>
  <si>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</si>
  <si>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</si>
  <si>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</si>
  <si>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</si>
  <si>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</si>
  <si>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</si>
  <si>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</si>
  <si>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</si>
  <si>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</si>
  <si>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</si>
  <si>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</si>
  <si>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</si>
  <si>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</si>
  <si>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</si>
  <si>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</si>
  <si>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</si>
  <si>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</si>
  <si>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</si>
  <si>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</si>
  <si>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</si>
  <si>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</si>
  <si>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</si>
  <si>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</si>
  <si>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</si>
  <si>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</si>
  <si>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</si>
  <si>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</si>
  <si>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</si>
  <si>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</si>
  <si>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</si>
  <si>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</si>
  <si>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</si>
  <si>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</si>
  <si>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</si>
  <si>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</si>
  <si>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</si>
  <si>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</si>
  <si>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</si>
  <si>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</si>
  <si>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</si>
  <si>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</si>
  <si>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</si>
  <si>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</si>
  <si>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</si>
  <si>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</si>
  <si>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</si>
  <si>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</si>
  <si>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</si>
  <si>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</si>
  <si>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</si>
  <si>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</si>
  <si>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</si>
  <si>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</si>
  <si>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</si>
  <si>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</si>
  <si>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</si>
  <si>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</si>
  <si>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</si>
  <si>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</si>
  <si>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</si>
  <si>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</si>
  <si>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</si>
  <si>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</si>
  <si>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</si>
  <si>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</si>
  <si>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</si>
  <si>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</si>
  <si>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</si>
  <si>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</si>
  <si>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</si>
  <si>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</si>
  <si>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</si>
  <si>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</si>
  <si>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</si>
  <si>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</si>
  <si>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</si>
  <si>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</si>
  <si>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</si>
  <si>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</si>
  <si>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</si>
  <si>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</si>
  <si>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</si>
  <si>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</si>
  <si>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</si>
  <si>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</si>
  <si>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</si>
  <si>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</si>
  <si>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</si>
  <si>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</si>
  <si>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</si>
  <si>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</si>
  <si>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</si>
  <si>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</si>
  <si>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</si>
  <si>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</si>
  <si>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</si>
  <si>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</si>
  <si>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</si>
  <si>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</si>
  <si>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</si>
  <si>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</si>
  <si>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</si>
  <si>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</si>
  <si>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</si>
  <si>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</si>
  <si>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</si>
  <si>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</si>
  <si>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</si>
  <si>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</si>
  <si>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</si>
  <si>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</si>
  <si>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</si>
  <si>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</si>
  <si>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</si>
  <si>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</si>
  <si>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</si>
  <si>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</si>
  <si>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</si>
  <si>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</si>
  <si>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</si>
  <si>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</si>
  <si>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</si>
  <si>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</si>
  <si>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</si>
  <si>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</si>
  <si>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</si>
  <si>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</si>
  <si>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</si>
  <si>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</si>
  <si>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</si>
  <si>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</si>
  <si>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</si>
  <si>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</si>
  <si>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</si>
  <si>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</si>
  <si>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</si>
  <si>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</si>
  <si>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</si>
  <si>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</si>
  <si>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</si>
  <si>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</si>
  <si>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</si>
  <si>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</si>
  <si>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 xml:space="preserve">ՀԱՍԱՐԱԿԱԿԱՆ ԿԱՐԳ, ԱՆՎՏԱՆԳՈՒԹՅՈՒՆ և ԴԱՏԱԿԱՆ ԳՈՐԾՈՒՆԵՈՒԹՅՈՒՆ, (տող2310+տող2320+տող2330+տող2340+տող2350+տող2360+տող2370), այդ թվում` 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</si>
  <si>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</si>
  <si>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</si>
  <si>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</si>
  <si>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</si>
  <si>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</si>
  <si>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</si>
  <si>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</si>
  <si>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</si>
  <si>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</si>
  <si>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</si>
  <si>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</si>
  <si>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</si>
  <si>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</si>
  <si>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</si>
  <si>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</si>
  <si>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</si>
  <si>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</si>
  <si>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</si>
  <si>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</si>
  <si>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</si>
  <si>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</si>
  <si>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</si>
  <si>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</si>
  <si>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</si>
  <si>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</si>
  <si>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</si>
  <si>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</si>
  <si>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</si>
  <si>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</si>
  <si>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</si>
  <si>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</si>
  <si>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</si>
  <si>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</si>
  <si>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</si>
  <si>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</si>
  <si>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</si>
  <si>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</si>
  <si>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</si>
  <si>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</si>
  <si>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</si>
  <si>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</si>
  <si>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</si>
  <si>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</si>
  <si>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</si>
  <si>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</si>
  <si>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</si>
  <si>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</si>
  <si>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</si>
  <si>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</si>
  <si>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</si>
  <si>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</si>
  <si>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</si>
  <si>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</si>
  <si>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</si>
  <si>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</si>
  <si>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</si>
  <si>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</si>
  <si>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</si>
  <si>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</si>
  <si>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</si>
  <si>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</si>
  <si>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</si>
  <si>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</si>
  <si>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</si>
  <si>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</si>
  <si>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</si>
  <si>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</si>
  <si>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</si>
  <si>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</si>
  <si>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</si>
  <si>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</si>
  <si>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</si>
  <si>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</si>
  <si>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</si>
  <si>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</si>
  <si>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</si>
  <si>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</si>
  <si>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</si>
  <si>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</si>
  <si>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</si>
  <si>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</si>
  <si>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</si>
  <si>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</si>
  <si>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</si>
  <si>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</si>
  <si>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</si>
  <si>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</si>
  <si>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</si>
  <si>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</si>
  <si>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</si>
  <si>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</si>
  <si>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</si>
  <si>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</si>
  <si>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</si>
  <si>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</si>
  <si>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</si>
  <si>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</si>
  <si>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</si>
  <si>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</si>
  <si>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</si>
  <si>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</si>
  <si>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</si>
  <si>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</si>
  <si>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</si>
  <si>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</si>
  <si>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</si>
  <si>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</si>
  <si>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</si>
  <si>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</si>
  <si>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</si>
  <si>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</si>
  <si>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</si>
  <si>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</si>
  <si>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</si>
  <si>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</si>
  <si>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</si>
  <si>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</si>
  <si>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</si>
  <si>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</si>
  <si>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</si>
  <si>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</si>
  <si>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</si>
  <si>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</si>
  <si>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</si>
  <si>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</si>
  <si>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</si>
  <si>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</si>
  <si>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</si>
  <si>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</si>
  <si>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</si>
  <si>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</si>
  <si>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</si>
  <si>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</si>
  <si>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</si>
  <si>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</si>
  <si>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</si>
  <si>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</si>
  <si>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</si>
  <si>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</si>
  <si>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</si>
  <si>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</si>
  <si>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</si>
  <si>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</si>
  <si>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</si>
  <si>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</si>
  <si>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</si>
  <si>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</si>
  <si>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</si>
  <si>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</si>
  <si>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</si>
  <si>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</si>
  <si>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</si>
  <si>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</si>
  <si>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</si>
  <si>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</si>
  <si>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</si>
  <si>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</si>
  <si>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</si>
  <si>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</si>
  <si>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</si>
  <si>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</si>
  <si>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</si>
  <si>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</si>
  <si>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</si>
  <si>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</si>
  <si>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</si>
  <si>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</si>
  <si>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</si>
  <si>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</si>
  <si>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</si>
  <si>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</si>
  <si>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</si>
  <si>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</si>
  <si>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</si>
  <si>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</si>
  <si>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</si>
  <si>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</si>
  <si>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</si>
  <si>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</si>
  <si>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</si>
  <si>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</si>
  <si>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</si>
  <si>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</si>
  <si>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</si>
  <si>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</si>
  <si>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</si>
  <si>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</si>
  <si>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</si>
  <si>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</si>
  <si>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</si>
  <si>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</si>
  <si>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</si>
  <si>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</si>
  <si>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</si>
  <si>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</si>
  <si>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</si>
  <si>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</si>
  <si>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</si>
  <si>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</si>
  <si>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</si>
  <si>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</si>
  <si>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</si>
  <si>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</si>
  <si>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</si>
  <si>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</si>
  <si>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</si>
  <si>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</si>
  <si>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</si>
  <si>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</si>
  <si>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</si>
  <si>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</si>
  <si>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</si>
  <si>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</si>
  <si>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</si>
  <si>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</si>
  <si>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</si>
  <si>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</si>
  <si>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</si>
  <si>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</si>
  <si>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</si>
  <si>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</si>
  <si>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</si>
  <si>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</si>
  <si>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</si>
  <si>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</si>
  <si>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</si>
  <si>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</si>
  <si>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</si>
  <si>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</si>
  <si>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</si>
  <si>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</si>
  <si>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</si>
  <si>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</si>
  <si>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</si>
  <si>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</si>
  <si>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</si>
  <si>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</si>
  <si>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</si>
  <si>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</si>
  <si>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</si>
  <si>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</si>
  <si>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</si>
  <si>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</si>
  <si>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</si>
  <si>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</si>
  <si>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</si>
  <si>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</si>
  <si>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</si>
  <si>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</si>
  <si>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</si>
  <si>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</si>
  <si>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</si>
  <si>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</si>
  <si>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</si>
  <si>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</si>
  <si>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</si>
  <si>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</si>
  <si>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</si>
  <si>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</si>
  <si>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</si>
  <si>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</si>
  <si>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</si>
  <si>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</si>
  <si>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</si>
  <si>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</si>
  <si>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</si>
  <si>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</si>
  <si>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</si>
  <si>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</si>
  <si>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</si>
  <si>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</si>
  <si>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</si>
  <si>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</si>
  <si>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</si>
  <si>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</si>
  <si>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</si>
  <si>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</si>
  <si>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</si>
  <si>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</si>
  <si>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</si>
  <si>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</si>
  <si>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</si>
  <si>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</si>
  <si>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</si>
  <si>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</si>
  <si>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</si>
  <si>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</si>
  <si>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</si>
  <si>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</si>
  <si>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</si>
  <si>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</si>
  <si>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</si>
  <si>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</si>
  <si>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</si>
  <si>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</si>
  <si>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</si>
  <si>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</si>
  <si>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</si>
  <si>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</si>
  <si>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</si>
  <si>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</si>
  <si>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</si>
  <si>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</si>
  <si>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</si>
  <si>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</si>
  <si>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</si>
  <si>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</si>
  <si>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</si>
  <si>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</si>
  <si>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</si>
  <si>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</si>
  <si>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</si>
  <si>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</si>
  <si>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</si>
  <si>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</si>
  <si>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</si>
  <si>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</si>
  <si>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</si>
  <si>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</si>
  <si>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</si>
  <si>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</si>
  <si>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</si>
  <si>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</si>
  <si>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</si>
  <si>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</si>
  <si>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</si>
  <si>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</si>
  <si>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</si>
  <si>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</si>
  <si>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</si>
  <si>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</si>
  <si>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</si>
  <si>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</si>
  <si>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</si>
  <si>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</si>
  <si>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</si>
  <si>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</si>
  <si>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</si>
  <si>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</si>
  <si>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</si>
  <si>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</si>
  <si>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</si>
  <si>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</si>
  <si>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</si>
  <si>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</si>
  <si>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</si>
  <si>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</si>
  <si>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</si>
  <si>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</si>
  <si>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</si>
  <si>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</si>
  <si>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</si>
  <si>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</si>
  <si>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</si>
  <si>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</si>
  <si>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</si>
  <si>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</si>
  <si>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</si>
  <si>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</si>
  <si>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</si>
  <si>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</si>
  <si>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</si>
  <si>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</si>
  <si>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</si>
  <si>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</si>
  <si>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</si>
  <si>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</si>
  <si>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</si>
  <si>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</si>
  <si>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</si>
  <si>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</si>
  <si>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</si>
  <si>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</si>
  <si>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</si>
  <si>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</si>
  <si>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</si>
  <si>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</si>
  <si>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</si>
  <si>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</si>
  <si>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</si>
  <si>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</si>
  <si>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</si>
  <si>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</si>
  <si>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</si>
  <si>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</si>
  <si>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</si>
  <si>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</si>
  <si>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</si>
  <si>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</si>
  <si>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</si>
  <si>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</si>
  <si>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</si>
  <si>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</si>
  <si>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</si>
  <si>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</si>
  <si>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</si>
  <si>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</si>
  <si>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</si>
  <si>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</si>
  <si>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</si>
  <si>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</si>
  <si>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</si>
  <si>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</si>
  <si>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</si>
  <si>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</si>
  <si>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</si>
  <si>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</si>
  <si>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</si>
  <si>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</si>
  <si>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</si>
  <si>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</si>
  <si>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</si>
  <si>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 xml:space="preserve"> - Ընթացիկ դրամաշնորհներ պետական և համայնքների առևտրային կազմակերպություններին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</si>
  <si>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</si>
  <si>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</si>
  <si>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</si>
  <si>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</si>
  <si>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</si>
  <si>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</si>
  <si>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</si>
  <si>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</si>
  <si>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</si>
  <si>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</si>
  <si>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</si>
  <si>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 xml:space="preserve"> -</t>
    </r>
    <r>
      <rPr>
        <b/>
        <sz val="9"/>
        <rFont val="GHEA Grapalat"/>
        <family val="3"/>
      </rPr>
      <t>¾Ý»ñ·»ïÇÏ  Í³é³ÛáõÃÛáõÝÝ»ñ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</si>
  <si>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</si>
  <si>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</si>
  <si>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</si>
  <si>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</si>
  <si>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</si>
  <si>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</si>
  <si>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</si>
  <si>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</si>
  <si>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</si>
  <si>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</si>
  <si>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</si>
  <si>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</si>
  <si>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</si>
  <si>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</si>
  <si>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</si>
  <si>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</si>
  <si>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</si>
  <si>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</si>
  <si>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</si>
  <si>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</si>
  <si>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</si>
  <si>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</si>
  <si>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</si>
  <si>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</si>
  <si>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</si>
  <si>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</si>
  <si>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</si>
  <si>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</si>
  <si>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</si>
  <si>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</si>
  <si>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</si>
  <si>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</si>
  <si>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2018 ԹՎԱԿԱՆԻ  ԲՅՈՒՋԵ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</si>
  <si>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</si>
  <si>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</si>
  <si>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</si>
  <si>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 xml:space="preserve"> -Կապիտալ դրամաշնորհներ պետական և հա -մայնքների  առևտրային կազմակերպություններին</t>
  </si>
  <si>
    <t>- Ընթացիկ դրամաշնորհներ պետական և համայնք- ների ոչ առևտրային կազմակերպություններին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</si>
  <si>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</si>
  <si>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</si>
  <si>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</si>
  <si>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</si>
  <si>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</si>
  <si>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</si>
  <si>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</si>
  <si>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>- Տրանսպորտային սարքավորումներ</t>
  </si>
  <si>
    <t>- Շենքերի և շինությունների կապիտալ վերանորոգում</t>
  </si>
  <si>
    <t xml:space="preserve">  </t>
  </si>
  <si>
    <t>«Հավելված
ՀՀ Կոտայքի մարզի Ջրվեժ համայնքի
ավագանու 2017 թվականի 
դեկտեմբերի 28- ի N 61 -Ն որոշման</t>
  </si>
  <si>
    <t>Հավելված
ՀՀ Կոտայքի մարզի Ջրվեժ համայնքի
ավագանու 2018 թվականի 
հոկտեմբերի 15-ի ի N 49 -Ն որոշման</t>
  </si>
  <si>
    <t>ավագանու 2017 թ. դեկտեմբերի  28-ի թիվ  61-Ն որոշմամբ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</si>
</sst>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quotePrefix="1">
      <alignment horizontal="center" vertical="center"/>
    </xf>
    <xf numFmtId="49" fontId="1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 quotePrefix="1">
      <alignment horizontal="center" vertical="center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193" fontId="4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wrapText="1"/>
    </xf>
    <xf numFmtId="0" fontId="1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85" fontId="4" fillId="33" borderId="0" xfId="0" applyNumberFormat="1" applyFont="1" applyFill="1" applyAlignment="1">
      <alignment horizontal="right" vertical="center"/>
    </xf>
    <xf numFmtId="185" fontId="4" fillId="33" borderId="0" xfId="0" applyNumberFormat="1" applyFont="1" applyFill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quotePrefix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85" fontId="6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78" fontId="17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178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top" wrapText="1" readingOrder="1"/>
    </xf>
    <xf numFmtId="0" fontId="11" fillId="33" borderId="0" xfId="0" applyFont="1" applyFill="1" applyBorder="1" applyAlignment="1">
      <alignment horizontal="center" vertical="center" wrapText="1"/>
    </xf>
    <xf numFmtId="179" fontId="19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left" vertical="top" wrapText="1" readingOrder="1"/>
    </xf>
    <xf numFmtId="0" fontId="23" fillId="33" borderId="10" xfId="0" applyNumberFormat="1" applyFont="1" applyFill="1" applyBorder="1" applyAlignment="1">
      <alignment horizontal="left" vertical="top" wrapText="1" readingOrder="1"/>
    </xf>
    <xf numFmtId="0" fontId="25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top" wrapText="1" readingOrder="1"/>
    </xf>
    <xf numFmtId="179" fontId="20" fillId="33" borderId="10" xfId="0" applyNumberFormat="1" applyFont="1" applyFill="1" applyBorder="1" applyAlignment="1">
      <alignment vertical="top" wrapText="1"/>
    </xf>
    <xf numFmtId="185" fontId="5" fillId="33" borderId="0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justify" vertical="top" wrapText="1" readingOrder="1"/>
    </xf>
    <xf numFmtId="179" fontId="23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178" fontId="20" fillId="33" borderId="10" xfId="0" applyNumberFormat="1" applyFont="1" applyFill="1" applyBorder="1" applyAlignment="1">
      <alignment vertical="top" wrapText="1"/>
    </xf>
    <xf numFmtId="0" fontId="26" fillId="33" borderId="10" xfId="0" applyNumberFormat="1" applyFont="1" applyFill="1" applyBorder="1" applyAlignment="1">
      <alignment horizontal="left" vertical="top" wrapText="1" readingOrder="1"/>
    </xf>
    <xf numFmtId="0" fontId="15" fillId="33" borderId="10" xfId="0" applyNumberFormat="1" applyFont="1" applyFill="1" applyBorder="1" applyAlignment="1">
      <alignment horizontal="center" vertical="top" wrapText="1" readingOrder="1"/>
    </xf>
    <xf numFmtId="0" fontId="2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top"/>
    </xf>
    <xf numFmtId="179" fontId="22" fillId="33" borderId="0" xfId="0" applyNumberFormat="1" applyFont="1" applyFill="1" applyBorder="1" applyAlignment="1">
      <alignment horizontal="center" vertical="top"/>
    </xf>
    <xf numFmtId="179" fontId="5" fillId="33" borderId="0" xfId="0" applyNumberFormat="1" applyFont="1" applyFill="1" applyBorder="1" applyAlignment="1">
      <alignment horizontal="center" vertical="top"/>
    </xf>
    <xf numFmtId="178" fontId="5" fillId="33" borderId="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178" fontId="6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vertical="top" wrapText="1"/>
    </xf>
    <xf numFmtId="49" fontId="28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17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193" fontId="17" fillId="0" borderId="10" xfId="0" applyNumberFormat="1" applyFont="1" applyFill="1" applyBorder="1" applyAlignment="1">
      <alignment vertical="center" wrapText="1"/>
    </xf>
    <xf numFmtId="193" fontId="17" fillId="0" borderId="10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5" fontId="4" fillId="33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center"/>
    </xf>
    <xf numFmtId="193" fontId="24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5" fontId="24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right" vertical="center"/>
    </xf>
    <xf numFmtId="205" fontId="5" fillId="33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vertical="top" wrapText="1" readingOrder="1"/>
    </xf>
    <xf numFmtId="0" fontId="5" fillId="33" borderId="10" xfId="0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 readingOrder="1"/>
    </xf>
    <xf numFmtId="185" fontId="5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vertical="top" wrapText="1"/>
    </xf>
    <xf numFmtId="193" fontId="11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 horizontal="center" vertical="top"/>
    </xf>
    <xf numFmtId="185" fontId="6" fillId="33" borderId="0" xfId="0" applyNumberFormat="1" applyFont="1" applyFill="1" applyBorder="1" applyAlignment="1">
      <alignment horizontal="center" vertical="top"/>
    </xf>
    <xf numFmtId="0" fontId="11" fillId="0" borderId="0" xfId="0" applyFont="1" applyAlignment="1" applyProtection="1">
      <alignment horizontal="center" vertical="top"/>
      <protection locked="0"/>
    </xf>
    <xf numFmtId="185" fontId="4" fillId="33" borderId="10" xfId="0" applyNumberFormat="1" applyFont="1" applyFill="1" applyBorder="1" applyAlignment="1">
      <alignment horizontal="right" vertical="center"/>
    </xf>
    <xf numFmtId="193" fontId="17" fillId="33" borderId="0" xfId="0" applyNumberFormat="1" applyFont="1" applyFill="1" applyAlignment="1">
      <alignment vertical="center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7" fillId="33" borderId="10" xfId="0" applyNumberFormat="1" applyFont="1" applyFill="1" applyBorder="1" applyAlignment="1">
      <alignment horizontal="center" vertical="top" wrapText="1" readingOrder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 readingOrder="1"/>
    </xf>
    <xf numFmtId="193" fontId="4" fillId="33" borderId="10" xfId="0" applyNumberFormat="1" applyFont="1" applyFill="1" applyBorder="1" applyAlignment="1">
      <alignment horizontal="right" wrapText="1"/>
    </xf>
    <xf numFmtId="193" fontId="27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15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vertical="top" wrapText="1"/>
    </xf>
    <xf numFmtId="49" fontId="31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vertical="top" wrapText="1"/>
    </xf>
    <xf numFmtId="49" fontId="32" fillId="33" borderId="10" xfId="0" applyNumberFormat="1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top" wrapText="1" readingOrder="1"/>
    </xf>
    <xf numFmtId="49" fontId="6" fillId="33" borderId="10" xfId="0" applyNumberFormat="1" applyFont="1" applyFill="1" applyBorder="1" applyAlignment="1">
      <alignment horizontal="left" vertical="top" wrapText="1" readingOrder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7" fillId="33" borderId="0" xfId="0" applyFont="1" applyFill="1" applyAlignment="1">
      <alignment/>
    </xf>
    <xf numFmtId="179" fontId="2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9" fontId="6" fillId="33" borderId="0" xfId="0" applyNumberFormat="1" applyFont="1" applyFill="1" applyBorder="1" applyAlignment="1">
      <alignment/>
    </xf>
    <xf numFmtId="185" fontId="29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5" fontId="4" fillId="33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right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top" wrapText="1"/>
    </xf>
    <xf numFmtId="179" fontId="22" fillId="33" borderId="12" xfId="0" applyNumberFormat="1" applyFont="1" applyFill="1" applyBorder="1" applyAlignment="1">
      <alignment horizontal="center" vertical="center" wrapText="1"/>
    </xf>
    <xf numFmtId="179" fontId="22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 readingOrder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top" wrapText="1" readingOrder="1"/>
    </xf>
    <xf numFmtId="0" fontId="15" fillId="33" borderId="13" xfId="0" applyNumberFormat="1" applyFont="1" applyFill="1" applyBorder="1" applyAlignment="1">
      <alignment horizontal="center" vertical="top" wrapText="1" readingOrder="1"/>
    </xf>
    <xf numFmtId="17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7">
      <selection activeCell="N3" sqref="N3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>
      <c r="A2" s="2"/>
      <c r="B2" s="3"/>
      <c r="C2" s="4"/>
      <c r="D2" s="5"/>
      <c r="E2" s="6"/>
      <c r="F2" s="6"/>
      <c r="G2" s="291" t="s">
        <v>1045</v>
      </c>
      <c r="H2" s="291"/>
      <c r="I2" s="291"/>
    </row>
    <row r="3" spans="1:9" ht="62.25" customHeight="1">
      <c r="A3" s="2"/>
      <c r="B3" s="3"/>
      <c r="C3" s="4"/>
      <c r="D3" s="5"/>
      <c r="E3" s="6"/>
      <c r="F3" s="6"/>
      <c r="G3" s="291" t="s">
        <v>1044</v>
      </c>
      <c r="H3" s="291"/>
      <c r="I3" s="291"/>
    </row>
    <row r="4" spans="1:6" ht="24.75" customHeight="1">
      <c r="A4" s="2"/>
      <c r="B4" s="3"/>
      <c r="C4" s="4"/>
      <c r="D4" s="5"/>
      <c r="E4" s="6"/>
      <c r="F4" s="6"/>
    </row>
    <row r="5" spans="1:6" ht="24.75" customHeight="1">
      <c r="A5" s="2"/>
      <c r="B5" s="3"/>
      <c r="C5" s="4"/>
      <c r="D5" s="5"/>
      <c r="E5" s="6"/>
      <c r="F5" s="6"/>
    </row>
    <row r="6" spans="1:9" ht="20.25">
      <c r="A6" s="294" t="s">
        <v>420</v>
      </c>
      <c r="B6" s="294"/>
      <c r="C6" s="294"/>
      <c r="D6" s="294"/>
      <c r="E6" s="294"/>
      <c r="F6" s="294"/>
      <c r="G6" s="294"/>
      <c r="H6" s="294"/>
      <c r="I6" s="294"/>
    </row>
    <row r="7" spans="1:7" ht="20.25">
      <c r="A7" s="3"/>
      <c r="B7" s="3"/>
      <c r="C7" s="7"/>
      <c r="D7" s="5"/>
      <c r="E7" s="6"/>
      <c r="F7" s="6"/>
      <c r="G7" s="6"/>
    </row>
    <row r="8" spans="1:9" ht="20.25">
      <c r="A8" s="295" t="s">
        <v>421</v>
      </c>
      <c r="B8" s="296"/>
      <c r="C8" s="296"/>
      <c r="D8" s="296"/>
      <c r="E8" s="296"/>
      <c r="F8" s="296"/>
      <c r="G8" s="296"/>
      <c r="H8" s="296"/>
      <c r="I8" s="296"/>
    </row>
    <row r="9" spans="1:7" ht="45.75" customHeight="1">
      <c r="A9" s="3"/>
      <c r="B9" s="3"/>
      <c r="C9" s="8"/>
      <c r="D9" s="5"/>
      <c r="E9" s="6"/>
      <c r="F9" s="6"/>
      <c r="G9" s="6"/>
    </row>
    <row r="10" spans="1:9" ht="39">
      <c r="A10" s="293" t="s">
        <v>1028</v>
      </c>
      <c r="B10" s="293"/>
      <c r="C10" s="293"/>
      <c r="D10" s="293"/>
      <c r="E10" s="293"/>
      <c r="F10" s="293"/>
      <c r="G10" s="293"/>
      <c r="H10" s="293"/>
      <c r="I10" s="293"/>
    </row>
    <row r="11" spans="1:7" ht="44.25" customHeight="1">
      <c r="A11" s="3"/>
      <c r="B11" s="3"/>
      <c r="C11" s="9"/>
      <c r="D11" s="5"/>
      <c r="E11" s="6"/>
      <c r="F11" s="6"/>
      <c r="G11" s="6"/>
    </row>
    <row r="12" spans="1:9" s="13" customFormat="1" ht="27.75" customHeight="1">
      <c r="A12" s="292" t="s">
        <v>422</v>
      </c>
      <c r="B12" s="292"/>
      <c r="C12" s="292"/>
      <c r="D12" s="292"/>
      <c r="E12" s="292"/>
      <c r="F12" s="292"/>
      <c r="G12" s="292"/>
      <c r="H12" s="292"/>
      <c r="I12" s="292"/>
    </row>
    <row r="13" spans="1:9" s="13" customFormat="1" ht="21" customHeight="1">
      <c r="A13" s="292" t="s">
        <v>1046</v>
      </c>
      <c r="B13" s="292"/>
      <c r="C13" s="292"/>
      <c r="D13" s="292"/>
      <c r="E13" s="292"/>
      <c r="F13" s="292"/>
      <c r="G13" s="292"/>
      <c r="H13" s="292"/>
      <c r="I13" s="292"/>
    </row>
    <row r="14" spans="1:7" ht="49.5" customHeight="1">
      <c r="A14" s="3"/>
      <c r="B14" s="3"/>
      <c r="C14" s="6"/>
      <c r="D14" s="5"/>
      <c r="E14" s="6"/>
      <c r="F14" s="6"/>
      <c r="G14" s="6"/>
    </row>
    <row r="15" spans="1:7" ht="20.25">
      <c r="A15" s="10"/>
      <c r="B15" s="10"/>
      <c r="C15" s="10"/>
      <c r="D15" s="10"/>
      <c r="E15" s="10"/>
      <c r="F15" s="10"/>
      <c r="G15" s="10"/>
    </row>
    <row r="16" spans="1:7" ht="20.25">
      <c r="A16" s="10"/>
      <c r="B16" s="10"/>
      <c r="C16" s="10"/>
      <c r="D16" s="10"/>
      <c r="E16" s="10"/>
      <c r="F16" s="10"/>
      <c r="G16" s="10"/>
    </row>
    <row r="17" spans="1:7" ht="13.5">
      <c r="A17" s="3"/>
      <c r="B17" s="3"/>
      <c r="C17" s="4"/>
      <c r="D17" s="5"/>
      <c r="E17" s="6"/>
      <c r="F17" s="6"/>
      <c r="G17" s="6"/>
    </row>
    <row r="18" spans="1:9" ht="17.25">
      <c r="A18" s="297" t="s">
        <v>1006</v>
      </c>
      <c r="B18" s="297"/>
      <c r="C18" s="297"/>
      <c r="D18" s="297"/>
      <c r="E18" s="297"/>
      <c r="F18" s="297"/>
      <c r="G18" s="297"/>
      <c r="H18" s="297"/>
      <c r="I18" s="207"/>
    </row>
    <row r="19" spans="1:7" ht="81" customHeight="1">
      <c r="A19" s="3"/>
      <c r="B19" s="3"/>
      <c r="C19" s="11"/>
      <c r="D19" s="5"/>
      <c r="E19" s="6"/>
      <c r="F19" s="6"/>
      <c r="G19" s="6"/>
    </row>
    <row r="20" spans="1:7" s="12" customFormat="1" ht="20.25" hidden="1">
      <c r="A20" s="289" t="s">
        <v>1009</v>
      </c>
      <c r="B20" s="290"/>
      <c r="C20" s="290"/>
      <c r="D20" s="290"/>
      <c r="F20" s="10" t="s">
        <v>1007</v>
      </c>
      <c r="G20" s="12" t="s">
        <v>1008</v>
      </c>
    </row>
  </sheetData>
  <sheetProtection/>
  <mergeCells count="9">
    <mergeCell ref="A20:D20"/>
    <mergeCell ref="G2:I2"/>
    <mergeCell ref="A13:I13"/>
    <mergeCell ref="A10:I10"/>
    <mergeCell ref="A6:I6"/>
    <mergeCell ref="A8:I8"/>
    <mergeCell ref="A12:I12"/>
    <mergeCell ref="A18:H18"/>
    <mergeCell ref="G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workbookViewId="0" topLeftCell="A22">
      <selection activeCell="T2" sqref="T2"/>
    </sheetView>
  </sheetViews>
  <sheetFormatPr defaultColWidth="9.140625" defaultRowHeight="12.75" outlineLevelCol="1"/>
  <cols>
    <col min="1" max="1" width="6.140625" style="16" customWidth="1"/>
    <col min="2" max="2" width="48.140625" style="44" customWidth="1"/>
    <col min="3" max="3" width="9.8515625" style="16" customWidth="1" outlineLevel="1"/>
    <col min="4" max="4" width="12.7109375" style="17" customWidth="1"/>
    <col min="5" max="5" width="12.421875" style="16" customWidth="1"/>
    <col min="6" max="6" width="10.8515625" style="16" customWidth="1"/>
    <col min="7" max="7" width="0" style="17" hidden="1" customWidth="1"/>
    <col min="8" max="8" width="9.7109375" style="17" hidden="1" customWidth="1"/>
    <col min="9" max="16" width="0" style="17" hidden="1" customWidth="1"/>
    <col min="17" max="22" width="9.140625" style="17" customWidth="1"/>
    <col min="23" max="23" width="10.28125" style="17" bestFit="1" customWidth="1"/>
    <col min="24" max="24" width="9.140625" style="17" customWidth="1"/>
    <col min="25" max="25" width="15.8515625" style="17" customWidth="1"/>
    <col min="26" max="16384" width="9.140625" style="17" customWidth="1"/>
  </cols>
  <sheetData>
    <row r="1" spans="1:6" s="14" customFormat="1" ht="18">
      <c r="A1" s="303" t="s">
        <v>423</v>
      </c>
      <c r="B1" s="303"/>
      <c r="C1" s="303"/>
      <c r="D1" s="303"/>
      <c r="E1" s="303"/>
      <c r="F1" s="303"/>
    </row>
    <row r="2" spans="1:6" s="15" customFormat="1" ht="15.75">
      <c r="A2" s="304" t="s">
        <v>424</v>
      </c>
      <c r="B2" s="304"/>
      <c r="C2" s="304"/>
      <c r="D2" s="304"/>
      <c r="E2" s="304"/>
      <c r="F2" s="304"/>
    </row>
    <row r="3" spans="2:6" ht="12.75">
      <c r="B3" s="16"/>
      <c r="E3" s="17"/>
      <c r="F3" s="18" t="s">
        <v>425</v>
      </c>
    </row>
    <row r="4" spans="1:6" ht="12.75" customHeight="1">
      <c r="A4" s="299" t="s">
        <v>426</v>
      </c>
      <c r="B4" s="299" t="s">
        <v>427</v>
      </c>
      <c r="C4" s="299" t="s">
        <v>428</v>
      </c>
      <c r="D4" s="299" t="s">
        <v>429</v>
      </c>
      <c r="E4" s="301" t="s">
        <v>430</v>
      </c>
      <c r="F4" s="302"/>
    </row>
    <row r="5" spans="1:6" ht="34.5" customHeight="1">
      <c r="A5" s="300"/>
      <c r="B5" s="300"/>
      <c r="C5" s="300"/>
      <c r="D5" s="300"/>
      <c r="E5" s="54" t="s">
        <v>433</v>
      </c>
      <c r="F5" s="49" t="s">
        <v>434</v>
      </c>
    </row>
    <row r="6" spans="1:6" s="16" customFormat="1" ht="12" customHeight="1">
      <c r="A6" s="19">
        <v>1</v>
      </c>
      <c r="B6" s="20">
        <v>2</v>
      </c>
      <c r="C6" s="268">
        <v>3</v>
      </c>
      <c r="D6" s="268">
        <v>4</v>
      </c>
      <c r="E6" s="268">
        <v>5</v>
      </c>
      <c r="F6" s="20">
        <v>6</v>
      </c>
    </row>
    <row r="7" spans="1:6" ht="35.25" customHeight="1">
      <c r="A7" s="21" t="s">
        <v>277</v>
      </c>
      <c r="B7" s="22" t="s">
        <v>1005</v>
      </c>
      <c r="C7" s="20"/>
      <c r="D7" s="23">
        <f>SUM(D8,D45,D64)</f>
        <v>340218.1</v>
      </c>
      <c r="E7" s="23">
        <f>SUM(E8,E45,E64)</f>
        <v>308361</v>
      </c>
      <c r="F7" s="213">
        <f>F45</f>
        <v>31857.1</v>
      </c>
    </row>
    <row r="8" spans="1:6" s="28" customFormat="1" ht="42" customHeight="1">
      <c r="A8" s="24" t="s">
        <v>278</v>
      </c>
      <c r="B8" s="25" t="s">
        <v>1010</v>
      </c>
      <c r="C8" s="26">
        <v>7100</v>
      </c>
      <c r="D8" s="23">
        <f aca="true" t="shared" si="0" ref="D8:D14">SUM(E8:F8)</f>
        <v>121897</v>
      </c>
      <c r="E8" s="23">
        <f>SUM(E9,E12,E14,E35,E39)</f>
        <v>121897</v>
      </c>
      <c r="F8" s="27" t="s">
        <v>281</v>
      </c>
    </row>
    <row r="9" spans="1:6" s="28" customFormat="1" ht="27.75" customHeight="1">
      <c r="A9" s="24">
        <v>1110</v>
      </c>
      <c r="B9" s="25" t="s">
        <v>1012</v>
      </c>
      <c r="C9" s="26">
        <v>7131</v>
      </c>
      <c r="D9" s="23">
        <f t="shared" si="0"/>
        <v>65419</v>
      </c>
      <c r="E9" s="23">
        <f>SUM(E10:E11)</f>
        <v>65419</v>
      </c>
      <c r="F9" s="27" t="s">
        <v>281</v>
      </c>
    </row>
    <row r="10" spans="1:21" ht="27.75" customHeight="1">
      <c r="A10" s="29" t="s">
        <v>16</v>
      </c>
      <c r="B10" s="30" t="s">
        <v>435</v>
      </c>
      <c r="C10" s="268"/>
      <c r="D10" s="23">
        <f t="shared" si="0"/>
        <v>54544</v>
      </c>
      <c r="E10" s="31">
        <v>54544</v>
      </c>
      <c r="F10" s="27" t="s">
        <v>281</v>
      </c>
      <c r="R10" s="32"/>
      <c r="S10" s="32"/>
      <c r="T10" s="32"/>
      <c r="U10" s="32"/>
    </row>
    <row r="11" spans="1:21" ht="27" customHeight="1">
      <c r="A11" s="29" t="s">
        <v>17</v>
      </c>
      <c r="B11" s="30" t="s">
        <v>436</v>
      </c>
      <c r="C11" s="268"/>
      <c r="D11" s="23">
        <f>SUM(E11:F11)</f>
        <v>10875</v>
      </c>
      <c r="E11" s="31">
        <v>10875</v>
      </c>
      <c r="F11" s="27" t="s">
        <v>281</v>
      </c>
      <c r="R11" s="32"/>
      <c r="S11" s="32"/>
      <c r="T11" s="32"/>
      <c r="U11" s="32"/>
    </row>
    <row r="12" spans="1:21" s="28" customFormat="1" ht="25.5">
      <c r="A12" s="24">
        <v>1120</v>
      </c>
      <c r="B12" s="33" t="s">
        <v>437</v>
      </c>
      <c r="C12" s="26">
        <v>7136</v>
      </c>
      <c r="D12" s="23">
        <f t="shared" si="0"/>
        <v>43615</v>
      </c>
      <c r="E12" s="23">
        <f>SUM(E13)</f>
        <v>43615</v>
      </c>
      <c r="F12" s="27" t="s">
        <v>281</v>
      </c>
      <c r="R12" s="34"/>
      <c r="S12" s="34"/>
      <c r="T12" s="34"/>
      <c r="U12" s="34"/>
    </row>
    <row r="13" spans="1:21" ht="12.75">
      <c r="A13" s="29" t="s">
        <v>18</v>
      </c>
      <c r="B13" s="30" t="s">
        <v>438</v>
      </c>
      <c r="C13" s="268"/>
      <c r="D13" s="23">
        <f t="shared" si="0"/>
        <v>43615</v>
      </c>
      <c r="E13" s="31">
        <v>43615</v>
      </c>
      <c r="F13" s="27" t="s">
        <v>281</v>
      </c>
      <c r="R13" s="32"/>
      <c r="S13" s="32"/>
      <c r="T13" s="32"/>
      <c r="U13" s="32"/>
    </row>
    <row r="14" spans="1:21" s="28" customFormat="1" ht="30" customHeight="1">
      <c r="A14" s="24">
        <v>1130</v>
      </c>
      <c r="B14" s="25" t="s">
        <v>439</v>
      </c>
      <c r="C14" s="26">
        <v>7145</v>
      </c>
      <c r="D14" s="23">
        <f t="shared" si="0"/>
        <v>12863</v>
      </c>
      <c r="E14" s="23">
        <f>SUM(E15)</f>
        <v>12863</v>
      </c>
      <c r="F14" s="27" t="s">
        <v>281</v>
      </c>
      <c r="R14" s="34"/>
      <c r="S14" s="32"/>
      <c r="T14" s="32"/>
      <c r="U14" s="34"/>
    </row>
    <row r="15" spans="1:21" ht="69" customHeight="1">
      <c r="A15" s="29" t="s">
        <v>19</v>
      </c>
      <c r="B15" s="30" t="s">
        <v>1011</v>
      </c>
      <c r="C15" s="268">
        <v>71452</v>
      </c>
      <c r="D15" s="31">
        <f>SUM(E15:F15)</f>
        <v>12863</v>
      </c>
      <c r="E15" s="31">
        <f>SUM(E16,E19,E20,E21,E22,E23,E24,E25,E26,E27,E28,E29+E30+E31+E32,E33,E34)</f>
        <v>12863</v>
      </c>
      <c r="F15" s="27" t="s">
        <v>281</v>
      </c>
      <c r="R15" s="32"/>
      <c r="S15" s="32"/>
      <c r="T15" s="32"/>
      <c r="U15" s="32"/>
    </row>
    <row r="16" spans="1:21" ht="54.75" customHeight="1">
      <c r="A16" s="29" t="s">
        <v>193</v>
      </c>
      <c r="B16" s="35" t="s">
        <v>1013</v>
      </c>
      <c r="C16" s="268"/>
      <c r="D16" s="31">
        <f>SUM(E16:F16)</f>
        <v>1160</v>
      </c>
      <c r="E16" s="31">
        <f>SUM(E17,E18)</f>
        <v>1160</v>
      </c>
      <c r="F16" s="27" t="s">
        <v>281</v>
      </c>
      <c r="R16" s="32"/>
      <c r="S16" s="32"/>
      <c r="T16" s="32"/>
      <c r="U16" s="32"/>
    </row>
    <row r="17" spans="1:21" ht="12.75">
      <c r="A17" s="29" t="s">
        <v>20</v>
      </c>
      <c r="B17" s="35" t="s">
        <v>440</v>
      </c>
      <c r="C17" s="268"/>
      <c r="D17" s="31">
        <f aca="true" t="shared" si="1" ref="D17:D29">SUM(E17:F17)</f>
        <v>1160</v>
      </c>
      <c r="E17" s="31">
        <v>1160</v>
      </c>
      <c r="F17" s="27" t="s">
        <v>281</v>
      </c>
      <c r="R17" s="32"/>
      <c r="S17" s="32"/>
      <c r="T17" s="32"/>
      <c r="U17" s="32"/>
    </row>
    <row r="18" spans="1:21" ht="12.75" customHeight="1">
      <c r="A18" s="29" t="s">
        <v>21</v>
      </c>
      <c r="B18" s="35" t="s">
        <v>441</v>
      </c>
      <c r="C18" s="268"/>
      <c r="D18" s="31">
        <f t="shared" si="1"/>
        <v>0</v>
      </c>
      <c r="E18" s="31"/>
      <c r="F18" s="27" t="s">
        <v>281</v>
      </c>
      <c r="R18" s="32"/>
      <c r="S18" s="32"/>
      <c r="T18" s="32"/>
      <c r="U18" s="32"/>
    </row>
    <row r="19" spans="1:21" ht="96" customHeight="1">
      <c r="A19" s="29" t="s">
        <v>22</v>
      </c>
      <c r="B19" s="30" t="s">
        <v>442</v>
      </c>
      <c r="C19" s="268"/>
      <c r="D19" s="31">
        <f t="shared" si="1"/>
        <v>30</v>
      </c>
      <c r="E19" s="31">
        <v>30</v>
      </c>
      <c r="F19" s="27" t="s">
        <v>281</v>
      </c>
      <c r="R19" s="32"/>
      <c r="S19" s="32"/>
      <c r="T19" s="32"/>
      <c r="U19" s="32"/>
    </row>
    <row r="20" spans="1:22" ht="39" customHeight="1">
      <c r="A20" s="19" t="s">
        <v>23</v>
      </c>
      <c r="B20" s="35" t="s">
        <v>443</v>
      </c>
      <c r="C20" s="268"/>
      <c r="D20" s="31">
        <f t="shared" si="1"/>
        <v>25</v>
      </c>
      <c r="E20" s="31">
        <v>25</v>
      </c>
      <c r="F20" s="27" t="s">
        <v>281</v>
      </c>
      <c r="R20" s="32"/>
      <c r="S20" s="32"/>
      <c r="T20" s="32"/>
      <c r="U20" s="32"/>
      <c r="V20" s="32"/>
    </row>
    <row r="21" spans="1:21" ht="54.75" customHeight="1">
      <c r="A21" s="29" t="s">
        <v>24</v>
      </c>
      <c r="B21" s="35" t="s">
        <v>444</v>
      </c>
      <c r="C21" s="268"/>
      <c r="D21" s="31">
        <f t="shared" si="1"/>
        <v>6909.7</v>
      </c>
      <c r="E21" s="31">
        <v>6909.7</v>
      </c>
      <c r="F21" s="27" t="s">
        <v>281</v>
      </c>
      <c r="H21" s="17" t="s">
        <v>418</v>
      </c>
      <c r="I21" s="36"/>
      <c r="R21" s="32"/>
      <c r="S21" s="32"/>
      <c r="T21" s="32"/>
      <c r="U21" s="32"/>
    </row>
    <row r="22" spans="1:21" ht="27" customHeight="1">
      <c r="A22" s="29" t="s">
        <v>25</v>
      </c>
      <c r="B22" s="35" t="s">
        <v>445</v>
      </c>
      <c r="C22" s="268"/>
      <c r="D22" s="31">
        <f t="shared" si="1"/>
        <v>0</v>
      </c>
      <c r="E22" s="31">
        <v>0</v>
      </c>
      <c r="F22" s="27" t="s">
        <v>281</v>
      </c>
      <c r="R22" s="32"/>
      <c r="S22" s="32"/>
      <c r="T22" s="32"/>
      <c r="U22" s="32"/>
    </row>
    <row r="23" spans="1:21" ht="81.75" customHeight="1">
      <c r="A23" s="29" t="s">
        <v>26</v>
      </c>
      <c r="B23" s="35" t="s">
        <v>446</v>
      </c>
      <c r="C23" s="268"/>
      <c r="D23" s="31">
        <f t="shared" si="1"/>
        <v>250</v>
      </c>
      <c r="E23" s="31">
        <v>250</v>
      </c>
      <c r="F23" s="27" t="s">
        <v>281</v>
      </c>
      <c r="I23" s="37"/>
      <c r="R23" s="32"/>
      <c r="S23" s="32"/>
      <c r="T23" s="32"/>
      <c r="U23" s="32"/>
    </row>
    <row r="24" spans="1:21" ht="76.5">
      <c r="A24" s="29" t="s">
        <v>27</v>
      </c>
      <c r="B24" s="35" t="s">
        <v>447</v>
      </c>
      <c r="C24" s="268"/>
      <c r="D24" s="31">
        <f t="shared" si="1"/>
        <v>300</v>
      </c>
      <c r="E24" s="31">
        <v>300</v>
      </c>
      <c r="F24" s="27" t="s">
        <v>281</v>
      </c>
      <c r="H24" s="17">
        <v>4000</v>
      </c>
      <c r="I24" s="17" t="s">
        <v>413</v>
      </c>
      <c r="J24" s="17">
        <v>-500</v>
      </c>
      <c r="R24" s="32"/>
      <c r="S24" s="32"/>
      <c r="T24" s="32"/>
      <c r="U24" s="32"/>
    </row>
    <row r="25" spans="1:21" ht="42.75" customHeight="1">
      <c r="A25" s="29" t="s">
        <v>28</v>
      </c>
      <c r="B25" s="35" t="s">
        <v>448</v>
      </c>
      <c r="C25" s="268"/>
      <c r="D25" s="31">
        <f t="shared" si="1"/>
        <v>0</v>
      </c>
      <c r="E25" s="31">
        <v>0</v>
      </c>
      <c r="F25" s="27" t="s">
        <v>281</v>
      </c>
      <c r="R25" s="32"/>
      <c r="S25" s="32"/>
      <c r="T25" s="32"/>
      <c r="U25" s="32"/>
    </row>
    <row r="26" spans="1:21" ht="25.5">
      <c r="A26" s="29" t="s">
        <v>29</v>
      </c>
      <c r="B26" s="35" t="s">
        <v>449</v>
      </c>
      <c r="C26" s="268"/>
      <c r="D26" s="31">
        <f t="shared" si="1"/>
        <v>232.3</v>
      </c>
      <c r="E26" s="31">
        <v>232.3</v>
      </c>
      <c r="F26" s="27" t="s">
        <v>281</v>
      </c>
      <c r="R26" s="32"/>
      <c r="S26" s="32"/>
      <c r="T26" s="32"/>
      <c r="U26" s="32"/>
    </row>
    <row r="27" spans="1:21" ht="25.5">
      <c r="A27" s="29" t="s">
        <v>30</v>
      </c>
      <c r="B27" s="35" t="s">
        <v>450</v>
      </c>
      <c r="C27" s="268"/>
      <c r="D27" s="31">
        <f t="shared" si="1"/>
        <v>0</v>
      </c>
      <c r="E27" s="31">
        <v>0</v>
      </c>
      <c r="F27" s="27" t="s">
        <v>281</v>
      </c>
      <c r="I27" s="37"/>
      <c r="R27" s="32"/>
      <c r="S27" s="32"/>
      <c r="T27" s="32"/>
      <c r="U27" s="32"/>
    </row>
    <row r="28" spans="1:21" ht="55.5" customHeight="1">
      <c r="A28" s="29" t="s">
        <v>31</v>
      </c>
      <c r="B28" s="35" t="s">
        <v>451</v>
      </c>
      <c r="C28" s="268"/>
      <c r="D28" s="31">
        <f t="shared" si="1"/>
        <v>0</v>
      </c>
      <c r="E28" s="31">
        <v>0</v>
      </c>
      <c r="F28" s="27" t="s">
        <v>281</v>
      </c>
      <c r="R28" s="32"/>
      <c r="S28" s="32"/>
      <c r="T28" s="32"/>
      <c r="U28" s="32"/>
    </row>
    <row r="29" spans="1:21" ht="27.75" customHeight="1">
      <c r="A29" s="29" t="s">
        <v>135</v>
      </c>
      <c r="B29" s="35" t="s">
        <v>452</v>
      </c>
      <c r="C29" s="268"/>
      <c r="D29" s="31">
        <f t="shared" si="1"/>
        <v>0</v>
      </c>
      <c r="E29" s="31">
        <v>0</v>
      </c>
      <c r="F29" s="27" t="s">
        <v>281</v>
      </c>
      <c r="R29" s="32"/>
      <c r="S29" s="32"/>
      <c r="T29" s="32"/>
      <c r="U29" s="32"/>
    </row>
    <row r="30" spans="1:21" ht="16.5" customHeight="1">
      <c r="A30" s="19" t="s">
        <v>415</v>
      </c>
      <c r="B30" s="35" t="s">
        <v>453</v>
      </c>
      <c r="C30" s="268"/>
      <c r="D30" s="31">
        <v>0</v>
      </c>
      <c r="E30" s="31">
        <v>0</v>
      </c>
      <c r="F30" s="27"/>
      <c r="R30" s="32"/>
      <c r="S30" s="32"/>
      <c r="T30" s="32"/>
      <c r="U30" s="32"/>
    </row>
    <row r="31" spans="1:21" ht="40.5" customHeight="1">
      <c r="A31" s="19" t="s">
        <v>416</v>
      </c>
      <c r="B31" s="35" t="s">
        <v>454</v>
      </c>
      <c r="C31" s="268"/>
      <c r="D31" s="31">
        <v>0</v>
      </c>
      <c r="E31" s="31">
        <v>0</v>
      </c>
      <c r="F31" s="27"/>
      <c r="R31" s="32"/>
      <c r="S31" s="32"/>
      <c r="T31" s="32"/>
      <c r="U31" s="32"/>
    </row>
    <row r="32" spans="1:21" ht="29.25" customHeight="1">
      <c r="A32" s="19" t="s">
        <v>419</v>
      </c>
      <c r="B32" s="35" t="s">
        <v>455</v>
      </c>
      <c r="C32" s="268"/>
      <c r="D32" s="31">
        <f>SUM(E32:F32)</f>
        <v>2956</v>
      </c>
      <c r="E32" s="23">
        <v>2956</v>
      </c>
      <c r="F32" s="27" t="s">
        <v>281</v>
      </c>
      <c r="R32" s="32"/>
      <c r="S32" s="32"/>
      <c r="T32" s="32"/>
      <c r="U32" s="32"/>
    </row>
    <row r="33" spans="1:21" ht="41.25" customHeight="1">
      <c r="A33" s="19" t="s">
        <v>1024</v>
      </c>
      <c r="B33" s="35" t="s">
        <v>1025</v>
      </c>
      <c r="C33" s="268"/>
      <c r="D33" s="31"/>
      <c r="E33" s="23">
        <v>0</v>
      </c>
      <c r="F33" s="27"/>
      <c r="R33" s="32"/>
      <c r="S33" s="32"/>
      <c r="T33" s="32"/>
      <c r="U33" s="32"/>
    </row>
    <row r="34" spans="1:21" ht="15" customHeight="1">
      <c r="A34" s="19" t="s">
        <v>1027</v>
      </c>
      <c r="B34" s="35" t="s">
        <v>1026</v>
      </c>
      <c r="C34" s="268"/>
      <c r="D34" s="31">
        <f>E34</f>
        <v>1000</v>
      </c>
      <c r="E34" s="23">
        <v>1000</v>
      </c>
      <c r="F34" s="27"/>
      <c r="R34" s="32"/>
      <c r="S34" s="32"/>
      <c r="T34" s="32"/>
      <c r="U34" s="32"/>
    </row>
    <row r="35" spans="1:21" s="28" customFormat="1" ht="42.75" customHeight="1">
      <c r="A35" s="24">
        <v>1150</v>
      </c>
      <c r="B35" s="25" t="s">
        <v>456</v>
      </c>
      <c r="C35" s="26">
        <v>7146</v>
      </c>
      <c r="D35" s="31">
        <f>SUM(E35:F35)</f>
        <v>0</v>
      </c>
      <c r="E35" s="23">
        <f>SUM(E36)</f>
        <v>0</v>
      </c>
      <c r="F35" s="27" t="s">
        <v>281</v>
      </c>
      <c r="R35" s="34"/>
      <c r="S35" s="34"/>
      <c r="T35" s="34"/>
      <c r="U35" s="34"/>
    </row>
    <row r="36" spans="1:6" ht="28.5" customHeight="1">
      <c r="A36" s="29" t="s">
        <v>32</v>
      </c>
      <c r="B36" s="30" t="s">
        <v>457</v>
      </c>
      <c r="C36" s="268"/>
      <c r="D36" s="31">
        <f>SUM(E36:F36)</f>
        <v>0</v>
      </c>
      <c r="E36" s="31">
        <f>SUM(E37:E38)</f>
        <v>0</v>
      </c>
      <c r="F36" s="27" t="s">
        <v>281</v>
      </c>
    </row>
    <row r="37" spans="1:6" ht="81" customHeight="1" hidden="1">
      <c r="A37" s="29" t="s">
        <v>33</v>
      </c>
      <c r="B37" s="35" t="s">
        <v>458</v>
      </c>
      <c r="C37" s="268"/>
      <c r="D37" s="31">
        <f>SUM(E37:F37)</f>
        <v>0</v>
      </c>
      <c r="E37" s="31">
        <v>0</v>
      </c>
      <c r="F37" s="27" t="s">
        <v>281</v>
      </c>
    </row>
    <row r="38" spans="1:6" ht="81.75" customHeight="1" hidden="1">
      <c r="A38" s="19" t="s">
        <v>34</v>
      </c>
      <c r="B38" s="30" t="s">
        <v>459</v>
      </c>
      <c r="C38" s="268"/>
      <c r="D38" s="31">
        <f>SUM(E38:F38)</f>
        <v>0</v>
      </c>
      <c r="E38" s="31">
        <v>0</v>
      </c>
      <c r="F38" s="27" t="s">
        <v>281</v>
      </c>
    </row>
    <row r="39" spans="1:6" s="28" customFormat="1" ht="27.75" customHeight="1">
      <c r="A39" s="24">
        <v>1160</v>
      </c>
      <c r="B39" s="25" t="s">
        <v>460</v>
      </c>
      <c r="C39" s="26">
        <v>7161</v>
      </c>
      <c r="D39" s="23">
        <f aca="true" t="shared" si="2" ref="D39:D94">SUM(E39:F39)</f>
        <v>0</v>
      </c>
      <c r="E39" s="23">
        <f>SUM(E40+E44)</f>
        <v>0</v>
      </c>
      <c r="F39" s="27" t="s">
        <v>281</v>
      </c>
    </row>
    <row r="40" spans="1:6" ht="41.25" customHeight="1">
      <c r="A40" s="29" t="s">
        <v>35</v>
      </c>
      <c r="B40" s="30" t="s">
        <v>1014</v>
      </c>
      <c r="C40" s="268"/>
      <c r="D40" s="23">
        <f t="shared" si="2"/>
        <v>0</v>
      </c>
      <c r="E40" s="31">
        <f>SUM(E41:E43)</f>
        <v>0</v>
      </c>
      <c r="F40" s="27" t="s">
        <v>281</v>
      </c>
    </row>
    <row r="41" spans="1:6" ht="12.75">
      <c r="A41" s="19" t="s">
        <v>36</v>
      </c>
      <c r="B41" s="35" t="s">
        <v>461</v>
      </c>
      <c r="C41" s="268"/>
      <c r="D41" s="23">
        <f t="shared" si="2"/>
        <v>0</v>
      </c>
      <c r="E41" s="31">
        <v>0</v>
      </c>
      <c r="F41" s="27" t="s">
        <v>281</v>
      </c>
    </row>
    <row r="42" spans="1:6" ht="12.75">
      <c r="A42" s="19" t="s">
        <v>37</v>
      </c>
      <c r="B42" s="35" t="s">
        <v>462</v>
      </c>
      <c r="C42" s="268"/>
      <c r="D42" s="23">
        <f t="shared" si="2"/>
        <v>0</v>
      </c>
      <c r="E42" s="31">
        <v>0</v>
      </c>
      <c r="F42" s="27" t="s">
        <v>281</v>
      </c>
    </row>
    <row r="43" spans="1:6" ht="25.5">
      <c r="A43" s="19" t="s">
        <v>38</v>
      </c>
      <c r="B43" s="35" t="s">
        <v>463</v>
      </c>
      <c r="C43" s="268"/>
      <c r="D43" s="23">
        <f t="shared" si="2"/>
        <v>0</v>
      </c>
      <c r="E43" s="31">
        <v>0</v>
      </c>
      <c r="F43" s="27" t="s">
        <v>281</v>
      </c>
    </row>
    <row r="44" spans="1:6" ht="82.5" customHeight="1">
      <c r="A44" s="19" t="s">
        <v>329</v>
      </c>
      <c r="B44" s="35" t="s">
        <v>464</v>
      </c>
      <c r="C44" s="268"/>
      <c r="D44" s="31">
        <f t="shared" si="2"/>
        <v>0</v>
      </c>
      <c r="E44" s="31">
        <v>0</v>
      </c>
      <c r="F44" s="27" t="s">
        <v>281</v>
      </c>
    </row>
    <row r="45" spans="1:21" s="28" customFormat="1" ht="42" customHeight="1">
      <c r="A45" s="24">
        <v>1200</v>
      </c>
      <c r="B45" s="25" t="s">
        <v>465</v>
      </c>
      <c r="C45" s="26">
        <v>7300</v>
      </c>
      <c r="D45" s="31">
        <f t="shared" si="2"/>
        <v>139139.9</v>
      </c>
      <c r="E45" s="23">
        <f>SUM(E46+E50+E54)</f>
        <v>107282.8</v>
      </c>
      <c r="F45" s="23">
        <f>SUM(F48+F52+F61)</f>
        <v>31857.1</v>
      </c>
      <c r="I45" s="28">
        <v>-6.7</v>
      </c>
      <c r="K45" s="28">
        <v>63655.9</v>
      </c>
      <c r="R45" s="32"/>
      <c r="S45" s="32"/>
      <c r="T45" s="32"/>
      <c r="U45" s="32"/>
    </row>
    <row r="46" spans="1:6" s="28" customFormat="1" ht="42" customHeight="1">
      <c r="A46" s="24">
        <v>1210</v>
      </c>
      <c r="B46" s="25" t="s">
        <v>466</v>
      </c>
      <c r="C46" s="26">
        <v>7311</v>
      </c>
      <c r="D46" s="31">
        <f t="shared" si="2"/>
        <v>0</v>
      </c>
      <c r="E46" s="23">
        <f>SUM(E47)</f>
        <v>0</v>
      </c>
      <c r="F46" s="27" t="s">
        <v>281</v>
      </c>
    </row>
    <row r="47" spans="1:6" ht="66.75" customHeight="1">
      <c r="A47" s="29" t="s">
        <v>39</v>
      </c>
      <c r="B47" s="30" t="s">
        <v>467</v>
      </c>
      <c r="C47" s="38"/>
      <c r="D47" s="31">
        <f t="shared" si="2"/>
        <v>0</v>
      </c>
      <c r="E47" s="31">
        <v>0</v>
      </c>
      <c r="F47" s="27" t="s">
        <v>281</v>
      </c>
    </row>
    <row r="48" spans="1:6" s="28" customFormat="1" ht="43.5" customHeight="1">
      <c r="A48" s="39" t="s">
        <v>160</v>
      </c>
      <c r="B48" s="25" t="s">
        <v>468</v>
      </c>
      <c r="C48" s="40">
        <v>7312</v>
      </c>
      <c r="D48" s="31">
        <f t="shared" si="2"/>
        <v>0</v>
      </c>
      <c r="E48" s="27" t="s">
        <v>281</v>
      </c>
      <c r="F48" s="31">
        <f>SUM(F49)</f>
        <v>0</v>
      </c>
    </row>
    <row r="49" spans="1:6" ht="68.25" customHeight="1">
      <c r="A49" s="19" t="s">
        <v>161</v>
      </c>
      <c r="B49" s="30" t="s">
        <v>469</v>
      </c>
      <c r="C49" s="38"/>
      <c r="D49" s="31">
        <f t="shared" si="2"/>
        <v>0</v>
      </c>
      <c r="E49" s="27" t="s">
        <v>281</v>
      </c>
      <c r="F49" s="31"/>
    </row>
    <row r="50" spans="1:6" s="28" customFormat="1" ht="38.25">
      <c r="A50" s="39" t="s">
        <v>40</v>
      </c>
      <c r="B50" s="25" t="s">
        <v>470</v>
      </c>
      <c r="C50" s="40">
        <v>7321</v>
      </c>
      <c r="D50" s="31">
        <f t="shared" si="2"/>
        <v>0</v>
      </c>
      <c r="E50" s="31">
        <f>SUM(E51)</f>
        <v>0</v>
      </c>
      <c r="F50" s="27" t="s">
        <v>281</v>
      </c>
    </row>
    <row r="51" spans="1:6" ht="51">
      <c r="A51" s="29" t="s">
        <v>41</v>
      </c>
      <c r="B51" s="30" t="s">
        <v>471</v>
      </c>
      <c r="C51" s="38"/>
      <c r="D51" s="31">
        <f t="shared" si="2"/>
        <v>0</v>
      </c>
      <c r="E51" s="31">
        <v>0</v>
      </c>
      <c r="F51" s="27" t="s">
        <v>281</v>
      </c>
    </row>
    <row r="52" spans="1:6" s="28" customFormat="1" ht="38.25">
      <c r="A52" s="39" t="s">
        <v>42</v>
      </c>
      <c r="B52" s="25" t="s">
        <v>472</v>
      </c>
      <c r="C52" s="40">
        <v>7322</v>
      </c>
      <c r="D52" s="31">
        <f t="shared" si="2"/>
        <v>7413.1</v>
      </c>
      <c r="E52" s="27" t="s">
        <v>281</v>
      </c>
      <c r="F52" s="31">
        <f>SUM(F53)</f>
        <v>7413.1</v>
      </c>
    </row>
    <row r="53" spans="1:6" ht="51">
      <c r="A53" s="29" t="s">
        <v>43</v>
      </c>
      <c r="B53" s="30" t="s">
        <v>473</v>
      </c>
      <c r="C53" s="38"/>
      <c r="D53" s="31">
        <f t="shared" si="2"/>
        <v>7413.1</v>
      </c>
      <c r="E53" s="27" t="s">
        <v>281</v>
      </c>
      <c r="F53" s="31">
        <v>7413.1</v>
      </c>
    </row>
    <row r="54" spans="1:6" s="28" customFormat="1" ht="58.5" customHeight="1">
      <c r="A54" s="24">
        <v>1250</v>
      </c>
      <c r="B54" s="25" t="s">
        <v>521</v>
      </c>
      <c r="C54" s="26">
        <v>7331</v>
      </c>
      <c r="D54" s="31">
        <f t="shared" si="2"/>
        <v>107282.8</v>
      </c>
      <c r="E54" s="23">
        <f>SUM(E55+E56+E59+E60)</f>
        <v>107282.8</v>
      </c>
      <c r="F54" s="27" t="s">
        <v>281</v>
      </c>
    </row>
    <row r="55" spans="1:6" ht="41.25" customHeight="1">
      <c r="A55" s="29" t="s">
        <v>44</v>
      </c>
      <c r="B55" s="30" t="s">
        <v>474</v>
      </c>
      <c r="C55" s="268"/>
      <c r="D55" s="31">
        <f t="shared" si="2"/>
        <v>107282.8</v>
      </c>
      <c r="E55" s="31">
        <v>107282.8</v>
      </c>
      <c r="F55" s="27" t="s">
        <v>281</v>
      </c>
    </row>
    <row r="56" spans="1:6" ht="27.75" customHeight="1">
      <c r="A56" s="29" t="s">
        <v>45</v>
      </c>
      <c r="B56" s="30" t="s">
        <v>475</v>
      </c>
      <c r="C56" s="38"/>
      <c r="D56" s="31">
        <f t="shared" si="2"/>
        <v>0</v>
      </c>
      <c r="E56" s="31">
        <f>SUM(E57+E58)</f>
        <v>0</v>
      </c>
      <c r="F56" s="27" t="s">
        <v>281</v>
      </c>
    </row>
    <row r="57" spans="1:6" ht="51">
      <c r="A57" s="29" t="s">
        <v>46</v>
      </c>
      <c r="B57" s="35" t="s">
        <v>476</v>
      </c>
      <c r="C57" s="268"/>
      <c r="D57" s="31">
        <f t="shared" si="2"/>
        <v>0</v>
      </c>
      <c r="E57" s="31"/>
      <c r="F57" s="27" t="s">
        <v>281</v>
      </c>
    </row>
    <row r="58" spans="1:6" ht="12.75">
      <c r="A58" s="29" t="s">
        <v>47</v>
      </c>
      <c r="B58" s="35" t="s">
        <v>477</v>
      </c>
      <c r="C58" s="268"/>
      <c r="D58" s="31">
        <f t="shared" si="2"/>
        <v>0</v>
      </c>
      <c r="E58" s="31"/>
      <c r="F58" s="27" t="s">
        <v>281</v>
      </c>
    </row>
    <row r="59" spans="1:6" ht="25.5">
      <c r="A59" s="29" t="s">
        <v>48</v>
      </c>
      <c r="B59" s="30" t="s">
        <v>478</v>
      </c>
      <c r="C59" s="38"/>
      <c r="D59" s="31">
        <f t="shared" si="2"/>
        <v>0</v>
      </c>
      <c r="E59" s="31">
        <v>0</v>
      </c>
      <c r="F59" s="27" t="s">
        <v>281</v>
      </c>
    </row>
    <row r="60" spans="1:6" ht="40.5" customHeight="1">
      <c r="A60" s="29" t="s">
        <v>49</v>
      </c>
      <c r="B60" s="30" t="s">
        <v>479</v>
      </c>
      <c r="C60" s="38"/>
      <c r="D60" s="31">
        <f t="shared" si="2"/>
        <v>0</v>
      </c>
      <c r="E60" s="31"/>
      <c r="F60" s="27" t="s">
        <v>281</v>
      </c>
    </row>
    <row r="61" spans="1:6" s="28" customFormat="1" ht="56.25" customHeight="1">
      <c r="A61" s="24">
        <v>1260</v>
      </c>
      <c r="B61" s="25" t="s">
        <v>480</v>
      </c>
      <c r="C61" s="26">
        <v>7332</v>
      </c>
      <c r="D61" s="31">
        <f t="shared" si="2"/>
        <v>24444</v>
      </c>
      <c r="E61" s="27" t="s">
        <v>281</v>
      </c>
      <c r="F61" s="31">
        <f>SUM(F62:F63)</f>
        <v>24444</v>
      </c>
    </row>
    <row r="62" spans="1:6" ht="38.25">
      <c r="A62" s="29" t="s">
        <v>50</v>
      </c>
      <c r="B62" s="30" t="s">
        <v>481</v>
      </c>
      <c r="C62" s="38"/>
      <c r="D62" s="31">
        <f t="shared" si="2"/>
        <v>24444</v>
      </c>
      <c r="E62" s="27" t="s">
        <v>281</v>
      </c>
      <c r="F62" s="31">
        <v>24444</v>
      </c>
    </row>
    <row r="63" spans="1:6" ht="38.25">
      <c r="A63" s="29" t="s">
        <v>51</v>
      </c>
      <c r="B63" s="30" t="s">
        <v>482</v>
      </c>
      <c r="C63" s="38"/>
      <c r="D63" s="31">
        <f t="shared" si="2"/>
        <v>0</v>
      </c>
      <c r="E63" s="27" t="s">
        <v>281</v>
      </c>
      <c r="F63" s="31"/>
    </row>
    <row r="64" spans="1:6" s="28" customFormat="1" ht="57" customHeight="1">
      <c r="A64" s="24">
        <v>1300</v>
      </c>
      <c r="B64" s="25" t="s">
        <v>483</v>
      </c>
      <c r="C64" s="26">
        <v>7400</v>
      </c>
      <c r="D64" s="23">
        <f>SUM(D67+D69+D74+D78+D87+D90+D99)</f>
        <v>79181.20000000001</v>
      </c>
      <c r="E64" s="23">
        <f>SUM(E67+E69+E74+E78+E87+E90+E99)</f>
        <v>79181.20000000001</v>
      </c>
      <c r="F64" s="23">
        <f>SUM(F65+F93,F96)</f>
        <v>0</v>
      </c>
    </row>
    <row r="65" spans="1:6" s="28" customFormat="1" ht="14.25" customHeight="1">
      <c r="A65" s="24">
        <v>1310</v>
      </c>
      <c r="B65" s="25" t="s">
        <v>484</v>
      </c>
      <c r="C65" s="26">
        <v>7411</v>
      </c>
      <c r="D65" s="31">
        <f t="shared" si="2"/>
        <v>0</v>
      </c>
      <c r="E65" s="27" t="s">
        <v>281</v>
      </c>
      <c r="F65" s="31">
        <f>SUM(F66)</f>
        <v>0</v>
      </c>
    </row>
    <row r="66" spans="1:6" ht="53.25" customHeight="1">
      <c r="A66" s="29" t="s">
        <v>52</v>
      </c>
      <c r="B66" s="30" t="s">
        <v>485</v>
      </c>
      <c r="C66" s="38"/>
      <c r="D66" s="31">
        <f t="shared" si="2"/>
        <v>0</v>
      </c>
      <c r="E66" s="27" t="s">
        <v>281</v>
      </c>
      <c r="F66" s="31"/>
    </row>
    <row r="67" spans="1:6" s="28" customFormat="1" ht="14.25" customHeight="1">
      <c r="A67" s="24">
        <v>1320</v>
      </c>
      <c r="B67" s="25" t="s">
        <v>486</v>
      </c>
      <c r="C67" s="26">
        <v>7412</v>
      </c>
      <c r="D67" s="31">
        <f t="shared" si="2"/>
        <v>0</v>
      </c>
      <c r="E67" s="23">
        <f>SUM(E68)</f>
        <v>0</v>
      </c>
      <c r="F67" s="27" t="s">
        <v>281</v>
      </c>
    </row>
    <row r="68" spans="1:6" ht="38.25">
      <c r="A68" s="29" t="s">
        <v>53</v>
      </c>
      <c r="B68" s="30" t="s">
        <v>487</v>
      </c>
      <c r="C68" s="38"/>
      <c r="D68" s="31">
        <f t="shared" si="2"/>
        <v>0</v>
      </c>
      <c r="E68" s="31"/>
      <c r="F68" s="27" t="s">
        <v>281</v>
      </c>
    </row>
    <row r="69" spans="1:6" s="28" customFormat="1" ht="28.5" customHeight="1">
      <c r="A69" s="24">
        <v>1330</v>
      </c>
      <c r="B69" s="25" t="s">
        <v>488</v>
      </c>
      <c r="C69" s="26">
        <v>7415</v>
      </c>
      <c r="D69" s="31">
        <f t="shared" si="2"/>
        <v>7847.3</v>
      </c>
      <c r="E69" s="23">
        <f>SUM(E70:E73)</f>
        <v>7847.3</v>
      </c>
      <c r="F69" s="27" t="s">
        <v>281</v>
      </c>
    </row>
    <row r="70" spans="1:21" ht="27" customHeight="1">
      <c r="A70" s="29" t="s">
        <v>54</v>
      </c>
      <c r="B70" s="30" t="s">
        <v>489</v>
      </c>
      <c r="C70" s="38"/>
      <c r="D70" s="31">
        <f t="shared" si="2"/>
        <v>6491.3</v>
      </c>
      <c r="E70" s="31">
        <v>6491.3</v>
      </c>
      <c r="F70" s="27" t="s">
        <v>281</v>
      </c>
      <c r="R70" s="32"/>
      <c r="S70" s="32"/>
      <c r="T70" s="32"/>
      <c r="U70" s="32"/>
    </row>
    <row r="71" spans="1:6" ht="38.25">
      <c r="A71" s="29" t="s">
        <v>55</v>
      </c>
      <c r="B71" s="30" t="s">
        <v>490</v>
      </c>
      <c r="C71" s="38"/>
      <c r="D71" s="31">
        <f t="shared" si="2"/>
        <v>126</v>
      </c>
      <c r="E71" s="31">
        <v>126</v>
      </c>
      <c r="F71" s="27" t="s">
        <v>281</v>
      </c>
    </row>
    <row r="72" spans="1:6" ht="51">
      <c r="A72" s="29" t="s">
        <v>56</v>
      </c>
      <c r="B72" s="30" t="s">
        <v>491</v>
      </c>
      <c r="C72" s="38"/>
      <c r="D72" s="31">
        <f t="shared" si="2"/>
        <v>0</v>
      </c>
      <c r="E72" s="31">
        <v>0</v>
      </c>
      <c r="F72" s="27" t="s">
        <v>281</v>
      </c>
    </row>
    <row r="73" spans="1:21" ht="12.75">
      <c r="A73" s="19" t="s">
        <v>392</v>
      </c>
      <c r="B73" s="30" t="s">
        <v>492</v>
      </c>
      <c r="C73" s="38"/>
      <c r="D73" s="31">
        <f t="shared" si="2"/>
        <v>1230</v>
      </c>
      <c r="E73" s="31">
        <v>1230</v>
      </c>
      <c r="F73" s="27" t="s">
        <v>281</v>
      </c>
      <c r="R73" s="32"/>
      <c r="S73" s="32"/>
      <c r="T73" s="32"/>
      <c r="U73" s="32"/>
    </row>
    <row r="74" spans="1:6" s="28" customFormat="1" ht="57.75" customHeight="1">
      <c r="A74" s="24">
        <v>1340</v>
      </c>
      <c r="B74" s="25" t="s">
        <v>493</v>
      </c>
      <c r="C74" s="26">
        <v>7421</v>
      </c>
      <c r="D74" s="31">
        <f t="shared" si="2"/>
        <v>0</v>
      </c>
      <c r="E74" s="23">
        <f>E75+E76+E77</f>
        <v>0</v>
      </c>
      <c r="F74" s="27" t="s">
        <v>281</v>
      </c>
    </row>
    <row r="75" spans="1:6" ht="95.25" customHeight="1">
      <c r="A75" s="29" t="s">
        <v>393</v>
      </c>
      <c r="B75" s="30" t="s">
        <v>494</v>
      </c>
      <c r="C75" s="38"/>
      <c r="D75" s="31">
        <f t="shared" si="2"/>
        <v>0</v>
      </c>
      <c r="E75" s="31">
        <v>0</v>
      </c>
      <c r="F75" s="27" t="s">
        <v>281</v>
      </c>
    </row>
    <row r="76" spans="1:6" s="28" customFormat="1" ht="54.75" customHeight="1">
      <c r="A76" s="29" t="s">
        <v>206</v>
      </c>
      <c r="B76" s="30" t="s">
        <v>495</v>
      </c>
      <c r="C76" s="268"/>
      <c r="D76" s="31">
        <f t="shared" si="2"/>
        <v>0</v>
      </c>
      <c r="E76" s="31">
        <v>0</v>
      </c>
      <c r="F76" s="27" t="s">
        <v>281</v>
      </c>
    </row>
    <row r="77" spans="1:18" s="28" customFormat="1" ht="67.5" customHeight="1">
      <c r="A77" s="19" t="s">
        <v>315</v>
      </c>
      <c r="B77" s="30" t="s">
        <v>496</v>
      </c>
      <c r="C77" s="268"/>
      <c r="D77" s="31">
        <f t="shared" si="2"/>
        <v>0</v>
      </c>
      <c r="E77" s="31">
        <v>0</v>
      </c>
      <c r="F77" s="27" t="s">
        <v>281</v>
      </c>
      <c r="R77" s="209"/>
    </row>
    <row r="78" spans="1:6" s="28" customFormat="1" ht="29.25" customHeight="1">
      <c r="A78" s="24">
        <v>1350</v>
      </c>
      <c r="B78" s="25" t="s">
        <v>497</v>
      </c>
      <c r="C78" s="26">
        <v>7422</v>
      </c>
      <c r="D78" s="31">
        <f t="shared" si="2"/>
        <v>68614.6</v>
      </c>
      <c r="E78" s="23">
        <f>SUM(E79,E86)</f>
        <v>68614.6</v>
      </c>
      <c r="F78" s="27" t="s">
        <v>281</v>
      </c>
    </row>
    <row r="79" spans="1:21" s="28" customFormat="1" ht="12.75">
      <c r="A79" s="29" t="s">
        <v>57</v>
      </c>
      <c r="B79" s="30" t="s">
        <v>1034</v>
      </c>
      <c r="C79" s="41"/>
      <c r="D79" s="31">
        <f t="shared" si="2"/>
        <v>52209</v>
      </c>
      <c r="E79" s="31">
        <f>SUM(E80:E85)</f>
        <v>52209</v>
      </c>
      <c r="F79" s="27" t="s">
        <v>281</v>
      </c>
      <c r="H79" s="42" t="s">
        <v>417</v>
      </c>
      <c r="I79" s="42" t="s">
        <v>414</v>
      </c>
      <c r="J79" s="43">
        <v>58</v>
      </c>
      <c r="R79" s="32"/>
      <c r="S79" s="32"/>
      <c r="T79" s="32"/>
      <c r="U79" s="32"/>
    </row>
    <row r="80" spans="1:21" s="28" customFormat="1" ht="25.5">
      <c r="A80" s="29"/>
      <c r="B80" s="30" t="s">
        <v>1040</v>
      </c>
      <c r="C80" s="41"/>
      <c r="D80" s="31">
        <f aca="true" t="shared" si="3" ref="D80:D85">E80</f>
        <v>4806</v>
      </c>
      <c r="E80" s="31">
        <v>4806</v>
      </c>
      <c r="F80" s="27"/>
      <c r="H80" s="42"/>
      <c r="I80" s="42"/>
      <c r="J80" s="43"/>
      <c r="R80" s="32"/>
      <c r="S80" s="32"/>
      <c r="T80" s="32"/>
      <c r="U80" s="32"/>
    </row>
    <row r="81" spans="1:21" s="28" customFormat="1" ht="25.5">
      <c r="A81" s="29"/>
      <c r="B81" s="30" t="s">
        <v>1036</v>
      </c>
      <c r="C81" s="41"/>
      <c r="D81" s="31">
        <f t="shared" si="3"/>
        <v>4092</v>
      </c>
      <c r="E81" s="31">
        <v>4092</v>
      </c>
      <c r="F81" s="27"/>
      <c r="H81" s="42"/>
      <c r="I81" s="42"/>
      <c r="J81" s="43"/>
      <c r="Q81" s="17"/>
      <c r="R81" s="32"/>
      <c r="S81" s="32"/>
      <c r="T81" s="32"/>
      <c r="U81" s="32"/>
    </row>
    <row r="82" spans="1:21" s="28" customFormat="1" ht="12.75">
      <c r="A82" s="29"/>
      <c r="B82" s="30" t="s">
        <v>1035</v>
      </c>
      <c r="C82" s="41"/>
      <c r="D82" s="31">
        <f t="shared" si="3"/>
        <v>26943</v>
      </c>
      <c r="E82" s="31">
        <v>26943</v>
      </c>
      <c r="F82" s="27"/>
      <c r="H82" s="42"/>
      <c r="I82" s="42"/>
      <c r="J82" s="43"/>
      <c r="Q82" s="17"/>
      <c r="R82" s="32"/>
      <c r="S82" s="32"/>
      <c r="T82" s="32"/>
      <c r="U82" s="32"/>
    </row>
    <row r="83" spans="1:21" s="28" customFormat="1" ht="12.75">
      <c r="A83" s="29"/>
      <c r="B83" s="30" t="s">
        <v>1039</v>
      </c>
      <c r="C83" s="41"/>
      <c r="D83" s="31">
        <f t="shared" si="3"/>
        <v>16128</v>
      </c>
      <c r="E83" s="31">
        <v>16128</v>
      </c>
      <c r="F83" s="27"/>
      <c r="H83" s="42"/>
      <c r="I83" s="42"/>
      <c r="J83" s="43"/>
      <c r="Q83" s="17"/>
      <c r="R83" s="32"/>
      <c r="S83" s="32"/>
      <c r="T83" s="32"/>
      <c r="U83" s="32"/>
    </row>
    <row r="84" spans="1:21" s="28" customFormat="1" ht="25.5">
      <c r="A84" s="29"/>
      <c r="B84" s="30" t="s">
        <v>1037</v>
      </c>
      <c r="C84" s="41"/>
      <c r="D84" s="31">
        <f t="shared" si="3"/>
        <v>80</v>
      </c>
      <c r="E84" s="31">
        <v>80</v>
      </c>
      <c r="F84" s="27"/>
      <c r="H84" s="42"/>
      <c r="I84" s="42"/>
      <c r="J84" s="43"/>
      <c r="R84" s="32"/>
      <c r="S84" s="32"/>
      <c r="T84" s="32"/>
      <c r="U84" s="32"/>
    </row>
    <row r="85" spans="1:21" s="28" customFormat="1" ht="12.75">
      <c r="A85" s="29"/>
      <c r="B85" s="30" t="s">
        <v>1038</v>
      </c>
      <c r="C85" s="41"/>
      <c r="D85" s="31">
        <f t="shared" si="3"/>
        <v>160</v>
      </c>
      <c r="E85" s="31">
        <v>160</v>
      </c>
      <c r="F85" s="27"/>
      <c r="H85" s="42"/>
      <c r="I85" s="42"/>
      <c r="J85" s="43"/>
      <c r="R85" s="32"/>
      <c r="S85" s="32"/>
      <c r="T85" s="32"/>
      <c r="U85" s="32"/>
    </row>
    <row r="86" spans="1:25" ht="39" customHeight="1">
      <c r="A86" s="29" t="s">
        <v>58</v>
      </c>
      <c r="B86" s="30" t="s">
        <v>498</v>
      </c>
      <c r="C86" s="268"/>
      <c r="D86" s="31">
        <f t="shared" si="2"/>
        <v>16405.6</v>
      </c>
      <c r="E86" s="31">
        <v>16405.6</v>
      </c>
      <c r="F86" s="27" t="s">
        <v>281</v>
      </c>
      <c r="H86" s="42">
        <v>9540</v>
      </c>
      <c r="I86" s="42">
        <v>3960</v>
      </c>
      <c r="J86" s="17">
        <v>30</v>
      </c>
      <c r="R86" s="32"/>
      <c r="S86" s="32"/>
      <c r="T86" s="32"/>
      <c r="U86" s="32"/>
      <c r="W86" s="28"/>
      <c r="Y86" s="28"/>
    </row>
    <row r="87" spans="1:8" s="28" customFormat="1" ht="28.5" customHeight="1">
      <c r="A87" s="24">
        <v>1360</v>
      </c>
      <c r="B87" s="25" t="s">
        <v>499</v>
      </c>
      <c r="C87" s="26">
        <v>7431</v>
      </c>
      <c r="D87" s="31">
        <f t="shared" si="2"/>
        <v>2144</v>
      </c>
      <c r="E87" s="23">
        <f>SUM(E88:E89)</f>
        <v>2144</v>
      </c>
      <c r="F87" s="27" t="s">
        <v>281</v>
      </c>
      <c r="G87" s="17"/>
      <c r="H87" s="17"/>
    </row>
    <row r="88" spans="1:21" ht="54" customHeight="1">
      <c r="A88" s="29" t="s">
        <v>59</v>
      </c>
      <c r="B88" s="30" t="s">
        <v>500</v>
      </c>
      <c r="C88" s="38"/>
      <c r="D88" s="31">
        <f>SUM(E88:F88)</f>
        <v>2144</v>
      </c>
      <c r="E88" s="31">
        <v>2144</v>
      </c>
      <c r="F88" s="27" t="s">
        <v>281</v>
      </c>
      <c r="R88" s="32"/>
      <c r="S88" s="32"/>
      <c r="T88" s="32"/>
      <c r="U88" s="32"/>
    </row>
    <row r="89" spans="1:21" s="28" customFormat="1" ht="38.25">
      <c r="A89" s="29" t="s">
        <v>60</v>
      </c>
      <c r="B89" s="30" t="s">
        <v>501</v>
      </c>
      <c r="C89" s="38"/>
      <c r="D89" s="31">
        <f t="shared" si="2"/>
        <v>0</v>
      </c>
      <c r="E89" s="31"/>
      <c r="F89" s="27" t="s">
        <v>281</v>
      </c>
      <c r="R89" s="32"/>
      <c r="S89" s="32"/>
      <c r="T89" s="32"/>
      <c r="U89" s="32"/>
    </row>
    <row r="90" spans="1:6" s="28" customFormat="1" ht="28.5" customHeight="1">
      <c r="A90" s="24">
        <v>1370</v>
      </c>
      <c r="B90" s="25" t="s">
        <v>502</v>
      </c>
      <c r="C90" s="26">
        <v>7441</v>
      </c>
      <c r="D90" s="31">
        <f t="shared" si="2"/>
        <v>0</v>
      </c>
      <c r="E90" s="31">
        <f>SUM(E91:E92)</f>
        <v>0</v>
      </c>
      <c r="F90" s="27" t="s">
        <v>281</v>
      </c>
    </row>
    <row r="91" spans="1:6" s="28" customFormat="1" ht="108.75" customHeight="1">
      <c r="A91" s="19" t="s">
        <v>61</v>
      </c>
      <c r="B91" s="30" t="s">
        <v>503</v>
      </c>
      <c r="C91" s="38"/>
      <c r="D91" s="31">
        <f t="shared" si="2"/>
        <v>0</v>
      </c>
      <c r="E91" s="31"/>
      <c r="F91" s="27" t="s">
        <v>281</v>
      </c>
    </row>
    <row r="92" spans="1:6" s="28" customFormat="1" ht="109.5" customHeight="1">
      <c r="A92" s="19" t="s">
        <v>288</v>
      </c>
      <c r="B92" s="30" t="s">
        <v>504</v>
      </c>
      <c r="C92" s="38"/>
      <c r="D92" s="31">
        <f t="shared" si="2"/>
        <v>0</v>
      </c>
      <c r="E92" s="31"/>
      <c r="F92" s="27" t="s">
        <v>281</v>
      </c>
    </row>
    <row r="93" spans="1:6" s="28" customFormat="1" ht="27.75" customHeight="1">
      <c r="A93" s="24">
        <v>1380</v>
      </c>
      <c r="B93" s="25" t="s">
        <v>505</v>
      </c>
      <c r="C93" s="26">
        <v>7442</v>
      </c>
      <c r="D93" s="31">
        <f t="shared" si="2"/>
        <v>0</v>
      </c>
      <c r="E93" s="27" t="s">
        <v>281</v>
      </c>
      <c r="F93" s="31">
        <f>SUM(F94:F95)</f>
        <v>0</v>
      </c>
    </row>
    <row r="94" spans="1:6" ht="111" customHeight="1">
      <c r="A94" s="29" t="s">
        <v>62</v>
      </c>
      <c r="B94" s="30" t="s">
        <v>506</v>
      </c>
      <c r="C94" s="38"/>
      <c r="D94" s="31">
        <f t="shared" si="2"/>
        <v>0</v>
      </c>
      <c r="E94" s="27" t="s">
        <v>281</v>
      </c>
      <c r="F94" s="31"/>
    </row>
    <row r="95" spans="1:6" s="28" customFormat="1" ht="123" customHeight="1">
      <c r="A95" s="29" t="s">
        <v>63</v>
      </c>
      <c r="B95" s="30" t="s">
        <v>507</v>
      </c>
      <c r="C95" s="38"/>
      <c r="D95" s="31">
        <f>SUM(E95:F95)</f>
        <v>0</v>
      </c>
      <c r="E95" s="27" t="s">
        <v>281</v>
      </c>
      <c r="F95" s="31"/>
    </row>
    <row r="96" spans="1:6" s="28" customFormat="1" ht="28.5" customHeight="1">
      <c r="A96" s="29" t="s">
        <v>207</v>
      </c>
      <c r="B96" s="25" t="s">
        <v>508</v>
      </c>
      <c r="C96" s="26">
        <v>7451</v>
      </c>
      <c r="D96" s="31">
        <f>SUM(D97:D99)</f>
        <v>575.3</v>
      </c>
      <c r="E96" s="23">
        <f>SUM(E99)</f>
        <v>575.3</v>
      </c>
      <c r="F96" s="31">
        <f>SUM(F97:F99)</f>
        <v>0</v>
      </c>
    </row>
    <row r="97" spans="1:6" ht="27">
      <c r="A97" s="29" t="s">
        <v>208</v>
      </c>
      <c r="B97" s="30" t="s">
        <v>509</v>
      </c>
      <c r="C97" s="38"/>
      <c r="D97" s="31">
        <f>SUM(E97:F97)</f>
        <v>0</v>
      </c>
      <c r="E97" s="27" t="s">
        <v>281</v>
      </c>
      <c r="F97" s="31"/>
    </row>
    <row r="98" spans="1:6" ht="27">
      <c r="A98" s="29" t="s">
        <v>209</v>
      </c>
      <c r="B98" s="30" t="s">
        <v>510</v>
      </c>
      <c r="C98" s="38"/>
      <c r="D98" s="31"/>
      <c r="E98" s="27" t="s">
        <v>281</v>
      </c>
      <c r="F98" s="31"/>
    </row>
    <row r="99" spans="1:9" ht="39.75" customHeight="1">
      <c r="A99" s="29" t="s">
        <v>210</v>
      </c>
      <c r="B99" s="30" t="s">
        <v>511</v>
      </c>
      <c r="C99" s="38"/>
      <c r="D99" s="31">
        <f>SUM(E99:F99)</f>
        <v>575.3</v>
      </c>
      <c r="E99" s="31">
        <v>575.3</v>
      </c>
      <c r="F99" s="31"/>
      <c r="H99" s="42"/>
      <c r="I99" s="37"/>
    </row>
    <row r="100" spans="3:6" ht="13.5">
      <c r="C100" s="17"/>
      <c r="E100" s="17"/>
      <c r="F100" s="17"/>
    </row>
    <row r="101" spans="1:6" ht="17.25">
      <c r="A101" s="305" t="s">
        <v>512</v>
      </c>
      <c r="B101" s="305"/>
      <c r="C101" s="305"/>
      <c r="D101" s="305"/>
      <c r="E101" s="305"/>
      <c r="F101" s="17"/>
    </row>
    <row r="102" spans="1:6" ht="45.75" customHeight="1">
      <c r="A102" s="270"/>
      <c r="B102" s="306" t="s">
        <v>513</v>
      </c>
      <c r="C102" s="306"/>
      <c r="D102" s="306"/>
      <c r="E102" s="306"/>
      <c r="F102" s="17"/>
    </row>
    <row r="103" spans="1:6" ht="17.25">
      <c r="A103" s="270"/>
      <c r="B103" s="45"/>
      <c r="C103" s="46"/>
      <c r="D103" s="298" t="s">
        <v>425</v>
      </c>
      <c r="E103" s="298"/>
      <c r="F103" s="17"/>
    </row>
    <row r="104" spans="1:6" ht="57" customHeight="1">
      <c r="A104" s="51" t="s">
        <v>514</v>
      </c>
      <c r="B104" s="51" t="s">
        <v>427</v>
      </c>
      <c r="C104" s="269" t="s">
        <v>515</v>
      </c>
      <c r="D104" s="269" t="s">
        <v>516</v>
      </c>
      <c r="E104" s="269" t="s">
        <v>517</v>
      </c>
      <c r="F104" s="17"/>
    </row>
    <row r="105" spans="1:6" ht="21" customHeight="1">
      <c r="A105" s="52"/>
      <c r="B105" s="53"/>
      <c r="C105" s="268">
        <v>1</v>
      </c>
      <c r="D105" s="268">
        <v>2</v>
      </c>
      <c r="E105" s="268">
        <v>3</v>
      </c>
      <c r="F105" s="17"/>
    </row>
    <row r="106" spans="1:6" ht="40.5">
      <c r="A106" s="268">
        <v>1</v>
      </c>
      <c r="B106" s="47" t="s">
        <v>435</v>
      </c>
      <c r="C106" s="27">
        <v>136239.8</v>
      </c>
      <c r="D106" s="27">
        <v>129878.1</v>
      </c>
      <c r="E106" s="27">
        <v>48182.3</v>
      </c>
      <c r="F106" s="17"/>
    </row>
    <row r="107" spans="1:6" ht="27">
      <c r="A107" s="268">
        <v>2</v>
      </c>
      <c r="B107" s="47" t="s">
        <v>518</v>
      </c>
      <c r="C107" s="27">
        <v>38057.9</v>
      </c>
      <c r="D107" s="27">
        <v>36921.1</v>
      </c>
      <c r="E107" s="27">
        <v>9738.2</v>
      </c>
      <c r="F107" s="17"/>
    </row>
    <row r="108" spans="1:6" ht="13.5">
      <c r="A108" s="268">
        <v>3</v>
      </c>
      <c r="B108" s="47" t="s">
        <v>438</v>
      </c>
      <c r="C108" s="27">
        <v>72415.8</v>
      </c>
      <c r="D108" s="27">
        <v>71732.1</v>
      </c>
      <c r="E108" s="27">
        <v>42931.3</v>
      </c>
      <c r="F108" s="17"/>
    </row>
    <row r="109" spans="1:6" ht="13.5">
      <c r="A109" s="268">
        <v>4</v>
      </c>
      <c r="B109" s="47" t="s">
        <v>519</v>
      </c>
      <c r="C109" s="48">
        <v>0</v>
      </c>
      <c r="D109" s="48">
        <v>0</v>
      </c>
      <c r="E109" s="268" t="s">
        <v>281</v>
      </c>
      <c r="F109" s="17"/>
    </row>
    <row r="110" spans="1:6" ht="13.5">
      <c r="A110" s="268">
        <v>5</v>
      </c>
      <c r="B110" s="47" t="s">
        <v>520</v>
      </c>
      <c r="C110" s="48">
        <v>0</v>
      </c>
      <c r="D110" s="48">
        <v>0</v>
      </c>
      <c r="E110" s="268" t="s">
        <v>281</v>
      </c>
      <c r="F110" s="17"/>
    </row>
    <row r="111" spans="3:6" ht="13.5">
      <c r="C111" s="17"/>
      <c r="E111" s="17"/>
      <c r="F111" s="17"/>
    </row>
    <row r="112" spans="3:6" ht="13.5">
      <c r="C112" s="17"/>
      <c r="E112" s="17"/>
      <c r="F112" s="17"/>
    </row>
    <row r="113" spans="3:6" ht="13.5">
      <c r="C113" s="17"/>
      <c r="E113" s="17"/>
      <c r="F113" s="17"/>
    </row>
    <row r="114" spans="3:6" ht="13.5">
      <c r="C114" s="17"/>
      <c r="E114" s="17"/>
      <c r="F114" s="17"/>
    </row>
    <row r="115" spans="3:6" ht="13.5">
      <c r="C115" s="17"/>
      <c r="E115" s="17"/>
      <c r="F115" s="17"/>
    </row>
    <row r="116" spans="3:6" ht="13.5">
      <c r="C116" s="17"/>
      <c r="E116" s="17"/>
      <c r="F116" s="17"/>
    </row>
    <row r="117" spans="3:6" ht="13.5">
      <c r="C117" s="17"/>
      <c r="E117" s="17"/>
      <c r="F117" s="17"/>
    </row>
    <row r="118" spans="3:6" ht="13.5">
      <c r="C118" s="17"/>
      <c r="E118" s="17"/>
      <c r="F118" s="17"/>
    </row>
    <row r="119" spans="3:6" ht="13.5">
      <c r="C119" s="17"/>
      <c r="E119" s="17"/>
      <c r="F119" s="17"/>
    </row>
    <row r="120" spans="3:6" ht="13.5">
      <c r="C120" s="17"/>
      <c r="E120" s="17"/>
      <c r="F120" s="17"/>
    </row>
    <row r="121" spans="3:6" ht="13.5">
      <c r="C121" s="17"/>
      <c r="E121" s="17"/>
      <c r="F121" s="17"/>
    </row>
    <row r="122" spans="3:6" ht="13.5">
      <c r="C122" s="17"/>
      <c r="E122" s="17"/>
      <c r="F122" s="17"/>
    </row>
    <row r="123" spans="3:6" ht="13.5">
      <c r="C123" s="17"/>
      <c r="E123" s="17"/>
      <c r="F123" s="17"/>
    </row>
    <row r="124" spans="3:6" ht="13.5">
      <c r="C124" s="17"/>
      <c r="E124" s="17"/>
      <c r="F124" s="17"/>
    </row>
    <row r="125" spans="3:6" ht="13.5">
      <c r="C125" s="17"/>
      <c r="E125" s="17"/>
      <c r="F125" s="17"/>
    </row>
    <row r="126" spans="3:6" ht="13.5">
      <c r="C126" s="17"/>
      <c r="E126" s="17"/>
      <c r="F126" s="17"/>
    </row>
    <row r="127" spans="3:6" ht="13.5">
      <c r="C127" s="17"/>
      <c r="E127" s="17"/>
      <c r="F127" s="17"/>
    </row>
    <row r="128" spans="3:6" ht="13.5">
      <c r="C128" s="17"/>
      <c r="E128" s="17"/>
      <c r="F128" s="17"/>
    </row>
    <row r="129" spans="3:6" ht="13.5">
      <c r="C129" s="17"/>
      <c r="E129" s="17"/>
      <c r="F129" s="17"/>
    </row>
    <row r="130" spans="3:6" ht="13.5">
      <c r="C130" s="17"/>
      <c r="E130" s="17"/>
      <c r="F130" s="17"/>
    </row>
    <row r="131" spans="3:6" ht="13.5">
      <c r="C131" s="17"/>
      <c r="E131" s="17"/>
      <c r="F131" s="17"/>
    </row>
    <row r="132" spans="3:6" ht="13.5">
      <c r="C132" s="17"/>
      <c r="E132" s="17"/>
      <c r="F132" s="17"/>
    </row>
    <row r="133" spans="3:6" ht="13.5">
      <c r="C133" s="17"/>
      <c r="E133" s="17"/>
      <c r="F133" s="17"/>
    </row>
    <row r="134" spans="3:6" ht="13.5">
      <c r="C134" s="17"/>
      <c r="E134" s="17"/>
      <c r="F134" s="17"/>
    </row>
    <row r="135" spans="3:6" ht="13.5">
      <c r="C135" s="17"/>
      <c r="E135" s="17"/>
      <c r="F135" s="17"/>
    </row>
    <row r="136" spans="3:6" ht="13.5">
      <c r="C136" s="17"/>
      <c r="E136" s="17"/>
      <c r="F136" s="17"/>
    </row>
    <row r="137" spans="3:6" ht="13.5">
      <c r="C137" s="17"/>
      <c r="E137" s="17"/>
      <c r="F137" s="17"/>
    </row>
    <row r="138" spans="3:6" ht="13.5">
      <c r="C138" s="17"/>
      <c r="E138" s="17"/>
      <c r="F138" s="17"/>
    </row>
    <row r="139" spans="3:6" ht="13.5">
      <c r="C139" s="17"/>
      <c r="E139" s="17"/>
      <c r="F139" s="17"/>
    </row>
    <row r="140" spans="3:6" ht="13.5">
      <c r="C140" s="17"/>
      <c r="E140" s="17"/>
      <c r="F140" s="17"/>
    </row>
    <row r="141" spans="3:6" ht="13.5">
      <c r="C141" s="17"/>
      <c r="E141" s="17"/>
      <c r="F141" s="17"/>
    </row>
    <row r="142" spans="3:6" ht="13.5">
      <c r="C142" s="17"/>
      <c r="E142" s="17"/>
      <c r="F142" s="17"/>
    </row>
    <row r="143" spans="3:6" ht="13.5">
      <c r="C143" s="17"/>
      <c r="E143" s="17"/>
      <c r="F143" s="17"/>
    </row>
    <row r="144" spans="3:6" ht="13.5">
      <c r="C144" s="17"/>
      <c r="E144" s="17"/>
      <c r="F144" s="17"/>
    </row>
    <row r="145" spans="3:6" ht="13.5">
      <c r="C145" s="17"/>
      <c r="E145" s="17"/>
      <c r="F145" s="17"/>
    </row>
    <row r="146" spans="3:6" ht="13.5">
      <c r="C146" s="17"/>
      <c r="E146" s="17"/>
      <c r="F146" s="17"/>
    </row>
    <row r="147" spans="3:6" ht="13.5">
      <c r="C147" s="17"/>
      <c r="E147" s="17"/>
      <c r="F147" s="17"/>
    </row>
    <row r="148" spans="3:6" ht="13.5">
      <c r="C148" s="17"/>
      <c r="E148" s="17"/>
      <c r="F148" s="17"/>
    </row>
    <row r="149" spans="3:6" ht="13.5">
      <c r="C149" s="17"/>
      <c r="E149" s="17"/>
      <c r="F149" s="17"/>
    </row>
    <row r="150" spans="3:6" ht="13.5">
      <c r="C150" s="17"/>
      <c r="E150" s="17"/>
      <c r="F150" s="17"/>
    </row>
    <row r="151" spans="3:6" ht="13.5">
      <c r="C151" s="17"/>
      <c r="E151" s="17"/>
      <c r="F151" s="17"/>
    </row>
    <row r="152" spans="3:6" ht="13.5">
      <c r="C152" s="17"/>
      <c r="E152" s="17"/>
      <c r="F152" s="17"/>
    </row>
    <row r="153" spans="3:6" ht="13.5">
      <c r="C153" s="17"/>
      <c r="E153" s="17"/>
      <c r="F153" s="17"/>
    </row>
    <row r="154" spans="3:6" ht="13.5">
      <c r="C154" s="17"/>
      <c r="E154" s="17"/>
      <c r="F154" s="17"/>
    </row>
    <row r="155" spans="3:6" ht="13.5">
      <c r="C155" s="17"/>
      <c r="E155" s="17"/>
      <c r="F155" s="17"/>
    </row>
    <row r="156" spans="3:6" ht="13.5">
      <c r="C156" s="17"/>
      <c r="E156" s="17"/>
      <c r="F156" s="17"/>
    </row>
    <row r="157" spans="3:6" ht="13.5">
      <c r="C157" s="17"/>
      <c r="E157" s="17"/>
      <c r="F157" s="17"/>
    </row>
    <row r="158" spans="3:6" ht="13.5">
      <c r="C158" s="17"/>
      <c r="E158" s="17"/>
      <c r="F158" s="17"/>
    </row>
    <row r="159" spans="3:6" ht="13.5">
      <c r="C159" s="17"/>
      <c r="E159" s="17"/>
      <c r="F159" s="17"/>
    </row>
    <row r="160" spans="3:6" ht="13.5">
      <c r="C160" s="17"/>
      <c r="E160" s="17"/>
      <c r="F160" s="17"/>
    </row>
    <row r="161" spans="3:6" ht="13.5">
      <c r="C161" s="17"/>
      <c r="E161" s="17"/>
      <c r="F161" s="17"/>
    </row>
    <row r="162" spans="3:6" ht="13.5">
      <c r="C162" s="17"/>
      <c r="E162" s="17"/>
      <c r="F162" s="17"/>
    </row>
    <row r="163" spans="3:6" ht="13.5">
      <c r="C163" s="17"/>
      <c r="E163" s="17"/>
      <c r="F163" s="17"/>
    </row>
    <row r="164" spans="3:6" ht="13.5">
      <c r="C164" s="17"/>
      <c r="E164" s="17"/>
      <c r="F164" s="17"/>
    </row>
    <row r="165" spans="3:6" ht="13.5">
      <c r="C165" s="17"/>
      <c r="E165" s="17"/>
      <c r="F165" s="17"/>
    </row>
    <row r="166" spans="3:6" ht="13.5">
      <c r="C166" s="17"/>
      <c r="E166" s="17"/>
      <c r="F166" s="17"/>
    </row>
    <row r="167" spans="3:6" ht="13.5">
      <c r="C167" s="17"/>
      <c r="E167" s="17"/>
      <c r="F167" s="17"/>
    </row>
    <row r="168" spans="3:6" ht="13.5">
      <c r="C168" s="17"/>
      <c r="E168" s="17"/>
      <c r="F168" s="17"/>
    </row>
    <row r="169" spans="3:6" ht="13.5">
      <c r="C169" s="17"/>
      <c r="E169" s="17"/>
      <c r="F169" s="17"/>
    </row>
    <row r="170" spans="3:6" ht="13.5">
      <c r="C170" s="17"/>
      <c r="E170" s="17"/>
      <c r="F170" s="17"/>
    </row>
    <row r="171" spans="3:6" ht="13.5">
      <c r="C171" s="17"/>
      <c r="E171" s="17"/>
      <c r="F171" s="17"/>
    </row>
    <row r="172" spans="3:6" ht="13.5">
      <c r="C172" s="17"/>
      <c r="E172" s="17"/>
      <c r="F172" s="17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1968503937007874" right="0" top="0.3937007874015748" bottom="0.4724409448818898" header="0" footer="0"/>
  <pageSetup firstPageNumber="2" useFirstPageNumber="1" horizontalDpi="600" verticalDpi="600" orientation="portrait" paperSize="9" r:id="rId3"/>
  <headerFooter alignWithMargins="0">
    <oddFooter>&amp;C&amp;P&amp;RԲյուջե 2018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8"/>
  <sheetViews>
    <sheetView showGridLines="0" zoomScale="110" zoomScaleNormal="110" zoomScalePageLayoutView="0" workbookViewId="0" topLeftCell="A1">
      <selection activeCell="L15" sqref="L15"/>
    </sheetView>
  </sheetViews>
  <sheetFormatPr defaultColWidth="9.140625" defaultRowHeight="12.75"/>
  <cols>
    <col min="1" max="1" width="5.140625" style="270" customWidth="1"/>
    <col min="2" max="2" width="6.421875" style="105" customWidth="1"/>
    <col min="3" max="3" width="6.28125" style="106" customWidth="1"/>
    <col min="4" max="4" width="5.00390625" style="107" customWidth="1"/>
    <col min="5" max="5" width="43.8515625" style="45" customWidth="1"/>
    <col min="6" max="6" width="13.28125" style="63" hidden="1" customWidth="1"/>
    <col min="7" max="7" width="11.421875" style="59" customWidth="1"/>
    <col min="8" max="8" width="12.421875" style="59" customWidth="1"/>
    <col min="9" max="9" width="12.28125" style="59" customWidth="1"/>
    <col min="10" max="10" width="9.140625" style="46" customWidth="1"/>
    <col min="11" max="11" width="9.140625" style="55" customWidth="1"/>
    <col min="12" max="12" width="12.7109375" style="46" bestFit="1" customWidth="1"/>
    <col min="13" max="13" width="10.7109375" style="46" bestFit="1" customWidth="1"/>
    <col min="14" max="16384" width="9.140625" style="46" customWidth="1"/>
  </cols>
  <sheetData>
    <row r="1" spans="1:9" ht="20.25">
      <c r="A1" s="309" t="s">
        <v>522</v>
      </c>
      <c r="B1" s="309"/>
      <c r="C1" s="309"/>
      <c r="D1" s="309"/>
      <c r="E1" s="309"/>
      <c r="F1" s="309"/>
      <c r="G1" s="309"/>
      <c r="H1" s="309"/>
      <c r="I1" s="309"/>
    </row>
    <row r="2" spans="1:9" ht="31.5" customHeight="1">
      <c r="A2" s="310" t="s">
        <v>524</v>
      </c>
      <c r="B2" s="310"/>
      <c r="C2" s="310"/>
      <c r="D2" s="310"/>
      <c r="E2" s="310"/>
      <c r="F2" s="310"/>
      <c r="G2" s="310"/>
      <c r="H2" s="310"/>
      <c r="I2" s="310"/>
    </row>
    <row r="3" spans="1:6" ht="17.25">
      <c r="A3" s="272" t="s">
        <v>525</v>
      </c>
      <c r="B3" s="56"/>
      <c r="C3" s="57"/>
      <c r="D3" s="57"/>
      <c r="E3" s="58"/>
      <c r="F3" s="59"/>
    </row>
    <row r="4" spans="2:10" ht="18" customHeight="1">
      <c r="B4" s="60"/>
      <c r="C4" s="61"/>
      <c r="D4" s="61"/>
      <c r="E4" s="62"/>
      <c r="H4" s="64" t="s">
        <v>523</v>
      </c>
      <c r="I4" s="64"/>
      <c r="J4" s="64"/>
    </row>
    <row r="5" spans="1:11" s="65" customFormat="1" ht="15.75" customHeight="1">
      <c r="A5" s="311" t="s">
        <v>526</v>
      </c>
      <c r="B5" s="316" t="s">
        <v>527</v>
      </c>
      <c r="C5" s="307" t="s">
        <v>528</v>
      </c>
      <c r="D5" s="307" t="s">
        <v>529</v>
      </c>
      <c r="E5" s="312" t="s">
        <v>530</v>
      </c>
      <c r="F5" s="313" t="s">
        <v>279</v>
      </c>
      <c r="G5" s="314" t="s">
        <v>534</v>
      </c>
      <c r="H5" s="214" t="s">
        <v>531</v>
      </c>
      <c r="I5" s="215"/>
      <c r="K5" s="273"/>
    </row>
    <row r="6" spans="1:13" s="66" customFormat="1" ht="36" customHeight="1">
      <c r="A6" s="311"/>
      <c r="B6" s="317"/>
      <c r="C6" s="308"/>
      <c r="D6" s="308"/>
      <c r="E6" s="312"/>
      <c r="F6" s="313"/>
      <c r="G6" s="315"/>
      <c r="H6" s="20" t="s">
        <v>532</v>
      </c>
      <c r="I6" s="20" t="s">
        <v>533</v>
      </c>
      <c r="K6" s="274"/>
      <c r="M6" s="67"/>
    </row>
    <row r="7" spans="1:13" s="69" customFormat="1" ht="17.2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/>
      <c r="G7" s="262">
        <v>6</v>
      </c>
      <c r="H7" s="262">
        <v>7</v>
      </c>
      <c r="I7" s="262">
        <v>8</v>
      </c>
      <c r="K7" s="275"/>
      <c r="M7" s="67"/>
    </row>
    <row r="8" spans="1:11" s="74" customFormat="1" ht="72" customHeight="1">
      <c r="A8" s="269">
        <v>2000</v>
      </c>
      <c r="B8" s="70" t="s">
        <v>280</v>
      </c>
      <c r="C8" s="71" t="s">
        <v>281</v>
      </c>
      <c r="D8" s="72" t="s">
        <v>281</v>
      </c>
      <c r="E8" s="73" t="s">
        <v>1015</v>
      </c>
      <c r="F8" s="267"/>
      <c r="G8" s="23">
        <f>SUM(G9,G35,G47,G65,G108,G121,G134,G156,G179,G201,G222)</f>
        <v>459965.52</v>
      </c>
      <c r="H8" s="23">
        <f>SUM(H9,H35,H47,H65,H108,H121,H134,H156,H179,H201,H222)</f>
        <v>308361</v>
      </c>
      <c r="I8" s="23">
        <f>SUM(I9,I35,I47,I65,I108,I121,I134,I156,I179,I201,I222)</f>
        <v>151604.52</v>
      </c>
      <c r="K8" s="274"/>
    </row>
    <row r="9" spans="1:11" s="76" customFormat="1" ht="71.25" customHeight="1">
      <c r="A9" s="269">
        <v>2100</v>
      </c>
      <c r="B9" s="68" t="s">
        <v>170</v>
      </c>
      <c r="C9" s="68" t="s">
        <v>150</v>
      </c>
      <c r="D9" s="68" t="s">
        <v>150</v>
      </c>
      <c r="E9" s="216" t="s">
        <v>535</v>
      </c>
      <c r="F9" s="75" t="s">
        <v>283</v>
      </c>
      <c r="G9" s="23">
        <f aca="true" t="shared" si="0" ref="G9:G53">SUM(H9:I9)</f>
        <v>108337.50000000001</v>
      </c>
      <c r="H9" s="23">
        <f>SUM(H10+H14+H17+H21+H23+H25+H27+H29)</f>
        <v>97924.40000000001</v>
      </c>
      <c r="I9" s="23">
        <f>SUM(I10+I14+I17+I21+I23+I25+I27+I29)</f>
        <v>10413.1</v>
      </c>
      <c r="K9" s="77"/>
    </row>
    <row r="10" spans="1:11" s="80" customFormat="1" ht="56.25" customHeight="1">
      <c r="A10" s="269">
        <v>2110</v>
      </c>
      <c r="B10" s="68" t="s">
        <v>170</v>
      </c>
      <c r="C10" s="68" t="s">
        <v>151</v>
      </c>
      <c r="D10" s="68" t="s">
        <v>150</v>
      </c>
      <c r="E10" s="78" t="s">
        <v>536</v>
      </c>
      <c r="F10" s="79" t="s">
        <v>284</v>
      </c>
      <c r="G10" s="23">
        <f t="shared" si="0"/>
        <v>102338.70000000001</v>
      </c>
      <c r="H10" s="23">
        <f>H11+H12</f>
        <v>91925.6</v>
      </c>
      <c r="I10" s="23">
        <f>SUM(I11:I13)</f>
        <v>10413.1</v>
      </c>
      <c r="K10" s="81"/>
    </row>
    <row r="11" spans="1:14" ht="25.5" customHeight="1">
      <c r="A11" s="269">
        <v>2111</v>
      </c>
      <c r="B11" s="217" t="s">
        <v>170</v>
      </c>
      <c r="C11" s="217" t="s">
        <v>151</v>
      </c>
      <c r="D11" s="217" t="s">
        <v>151</v>
      </c>
      <c r="E11" s="82" t="s">
        <v>537</v>
      </c>
      <c r="F11" s="83" t="s">
        <v>285</v>
      </c>
      <c r="G11" s="23">
        <f t="shared" si="0"/>
        <v>102338.70000000001</v>
      </c>
      <c r="H11" s="23">
        <v>91925.6</v>
      </c>
      <c r="I11" s="23">
        <v>10413.1</v>
      </c>
      <c r="J11" s="90"/>
      <c r="K11" s="84"/>
      <c r="L11" s="55"/>
      <c r="N11" s="55"/>
    </row>
    <row r="12" spans="1:14" ht="25.5" customHeight="1">
      <c r="A12" s="269">
        <v>2112</v>
      </c>
      <c r="B12" s="217" t="s">
        <v>170</v>
      </c>
      <c r="C12" s="217" t="s">
        <v>151</v>
      </c>
      <c r="D12" s="217" t="s">
        <v>152</v>
      </c>
      <c r="E12" s="82" t="s">
        <v>538</v>
      </c>
      <c r="F12" s="83" t="s">
        <v>286</v>
      </c>
      <c r="G12" s="23">
        <f t="shared" si="0"/>
        <v>0</v>
      </c>
      <c r="H12" s="23"/>
      <c r="I12" s="23"/>
      <c r="N12" s="55"/>
    </row>
    <row r="13" spans="1:9" ht="13.5" customHeight="1">
      <c r="A13" s="269">
        <v>2113</v>
      </c>
      <c r="B13" s="217" t="s">
        <v>170</v>
      </c>
      <c r="C13" s="217" t="s">
        <v>151</v>
      </c>
      <c r="D13" s="217" t="s">
        <v>124</v>
      </c>
      <c r="E13" s="82" t="s">
        <v>539</v>
      </c>
      <c r="F13" s="83" t="s">
        <v>287</v>
      </c>
      <c r="G13" s="23">
        <f t="shared" si="0"/>
        <v>0</v>
      </c>
      <c r="H13" s="23"/>
      <c r="I13" s="23"/>
    </row>
    <row r="14" spans="1:9" ht="15" customHeight="1">
      <c r="A14" s="269">
        <v>2120</v>
      </c>
      <c r="B14" s="68" t="s">
        <v>170</v>
      </c>
      <c r="C14" s="68" t="s">
        <v>152</v>
      </c>
      <c r="D14" s="68" t="s">
        <v>150</v>
      </c>
      <c r="E14" s="78" t="s">
        <v>540</v>
      </c>
      <c r="F14" s="85" t="s">
        <v>289</v>
      </c>
      <c r="G14" s="23">
        <f t="shared" si="0"/>
        <v>0</v>
      </c>
      <c r="H14" s="23">
        <f>SUM(H15:H16)</f>
        <v>0</v>
      </c>
      <c r="I14" s="23">
        <f>SUM(I15:I16)</f>
        <v>0</v>
      </c>
    </row>
    <row r="15" spans="1:9" ht="19.5" customHeight="1">
      <c r="A15" s="269">
        <v>2121</v>
      </c>
      <c r="B15" s="217" t="s">
        <v>170</v>
      </c>
      <c r="C15" s="217" t="s">
        <v>152</v>
      </c>
      <c r="D15" s="217" t="s">
        <v>151</v>
      </c>
      <c r="E15" s="218" t="s">
        <v>541</v>
      </c>
      <c r="F15" s="83" t="s">
        <v>290</v>
      </c>
      <c r="G15" s="23">
        <f t="shared" si="0"/>
        <v>0</v>
      </c>
      <c r="H15" s="23"/>
      <c r="I15" s="23"/>
    </row>
    <row r="16" spans="1:9" ht="27" customHeight="1">
      <c r="A16" s="269">
        <v>2122</v>
      </c>
      <c r="B16" s="217" t="s">
        <v>170</v>
      </c>
      <c r="C16" s="217" t="s">
        <v>152</v>
      </c>
      <c r="D16" s="217" t="s">
        <v>152</v>
      </c>
      <c r="E16" s="82" t="s">
        <v>542</v>
      </c>
      <c r="F16" s="83" t="s">
        <v>291</v>
      </c>
      <c r="G16" s="23">
        <f t="shared" si="0"/>
        <v>0</v>
      </c>
      <c r="H16" s="23"/>
      <c r="I16" s="23"/>
    </row>
    <row r="17" spans="1:9" ht="16.5" customHeight="1">
      <c r="A17" s="269">
        <v>2130</v>
      </c>
      <c r="B17" s="68" t="s">
        <v>170</v>
      </c>
      <c r="C17" s="68" t="s">
        <v>124</v>
      </c>
      <c r="D17" s="68" t="s">
        <v>150</v>
      </c>
      <c r="E17" s="78" t="s">
        <v>543</v>
      </c>
      <c r="F17" s="86" t="s">
        <v>292</v>
      </c>
      <c r="G17" s="23">
        <f t="shared" si="0"/>
        <v>3438.8</v>
      </c>
      <c r="H17" s="23">
        <f>SUM(H18:H20)</f>
        <v>3438.8</v>
      </c>
      <c r="I17" s="23">
        <f>SUM(I18:I20)</f>
        <v>0</v>
      </c>
    </row>
    <row r="18" spans="1:9" ht="26.25" customHeight="1">
      <c r="A18" s="269">
        <v>2131</v>
      </c>
      <c r="B18" s="217" t="s">
        <v>170</v>
      </c>
      <c r="C18" s="217" t="s">
        <v>124</v>
      </c>
      <c r="D18" s="217" t="s">
        <v>151</v>
      </c>
      <c r="E18" s="82" t="s">
        <v>544</v>
      </c>
      <c r="F18" s="83" t="s">
        <v>293</v>
      </c>
      <c r="G18" s="23">
        <f t="shared" si="0"/>
        <v>0</v>
      </c>
      <c r="H18" s="23"/>
      <c r="I18" s="23"/>
    </row>
    <row r="19" spans="1:9" ht="25.5" customHeight="1">
      <c r="A19" s="269">
        <v>2132</v>
      </c>
      <c r="B19" s="217" t="s">
        <v>170</v>
      </c>
      <c r="C19" s="217">
        <v>3</v>
      </c>
      <c r="D19" s="217">
        <v>2</v>
      </c>
      <c r="E19" s="82" t="s">
        <v>545</v>
      </c>
      <c r="F19" s="83" t="s">
        <v>294</v>
      </c>
      <c r="G19" s="23">
        <f t="shared" si="0"/>
        <v>0</v>
      </c>
      <c r="H19" s="23"/>
      <c r="I19" s="23"/>
    </row>
    <row r="20" spans="1:9" ht="14.25" customHeight="1">
      <c r="A20" s="269">
        <v>2133</v>
      </c>
      <c r="B20" s="217" t="s">
        <v>170</v>
      </c>
      <c r="C20" s="217">
        <v>3</v>
      </c>
      <c r="D20" s="217">
        <v>3</v>
      </c>
      <c r="E20" s="82" t="s">
        <v>546</v>
      </c>
      <c r="F20" s="83" t="s">
        <v>295</v>
      </c>
      <c r="G20" s="23">
        <f t="shared" si="0"/>
        <v>3438.8</v>
      </c>
      <c r="H20" s="23">
        <v>3438.8</v>
      </c>
      <c r="I20" s="23"/>
    </row>
    <row r="21" spans="1:9" ht="33" hidden="1">
      <c r="A21" s="269">
        <v>2140</v>
      </c>
      <c r="B21" s="68" t="s">
        <v>170</v>
      </c>
      <c r="C21" s="68">
        <v>4</v>
      </c>
      <c r="D21" s="68">
        <v>0</v>
      </c>
      <c r="E21" s="78" t="s">
        <v>547</v>
      </c>
      <c r="F21" s="79" t="s">
        <v>296</v>
      </c>
      <c r="G21" s="23">
        <f t="shared" si="0"/>
        <v>0</v>
      </c>
      <c r="H21" s="23">
        <f>SUM(H22)</f>
        <v>0</v>
      </c>
      <c r="I21" s="23">
        <f>SUM(I22)</f>
        <v>0</v>
      </c>
    </row>
    <row r="22" spans="1:9" ht="15" customHeight="1" hidden="1">
      <c r="A22" s="269">
        <v>2141</v>
      </c>
      <c r="B22" s="217" t="s">
        <v>170</v>
      </c>
      <c r="C22" s="217">
        <v>4</v>
      </c>
      <c r="D22" s="217">
        <v>1</v>
      </c>
      <c r="E22" s="82" t="s">
        <v>548</v>
      </c>
      <c r="F22" s="87" t="s">
        <v>297</v>
      </c>
      <c r="G22" s="23">
        <f t="shared" si="0"/>
        <v>0</v>
      </c>
      <c r="H22" s="23"/>
      <c r="I22" s="23"/>
    </row>
    <row r="23" spans="1:9" ht="40.5" customHeight="1" hidden="1">
      <c r="A23" s="269">
        <v>2150</v>
      </c>
      <c r="B23" s="68" t="s">
        <v>170</v>
      </c>
      <c r="C23" s="68">
        <v>5</v>
      </c>
      <c r="D23" s="68">
        <v>0</v>
      </c>
      <c r="E23" s="78" t="s">
        <v>549</v>
      </c>
      <c r="F23" s="79" t="s">
        <v>298</v>
      </c>
      <c r="G23" s="23">
        <f t="shared" si="0"/>
        <v>0</v>
      </c>
      <c r="H23" s="23">
        <f>SUM(H24)</f>
        <v>0</v>
      </c>
      <c r="I23" s="23">
        <f>SUM(I24)</f>
        <v>0</v>
      </c>
    </row>
    <row r="24" spans="1:11" ht="40.5" customHeight="1" hidden="1">
      <c r="A24" s="269">
        <v>2151</v>
      </c>
      <c r="B24" s="217" t="s">
        <v>170</v>
      </c>
      <c r="C24" s="217">
        <v>5</v>
      </c>
      <c r="D24" s="217">
        <v>1</v>
      </c>
      <c r="E24" s="82" t="s">
        <v>550</v>
      </c>
      <c r="F24" s="87" t="s">
        <v>299</v>
      </c>
      <c r="G24" s="23">
        <f t="shared" si="0"/>
        <v>0</v>
      </c>
      <c r="H24" s="23"/>
      <c r="I24" s="23">
        <v>0</v>
      </c>
      <c r="K24" s="84"/>
    </row>
    <row r="25" spans="1:9" ht="30" customHeight="1">
      <c r="A25" s="269">
        <v>2160</v>
      </c>
      <c r="B25" s="68" t="s">
        <v>170</v>
      </c>
      <c r="C25" s="68">
        <v>6</v>
      </c>
      <c r="D25" s="68">
        <v>0</v>
      </c>
      <c r="E25" s="78" t="s">
        <v>551</v>
      </c>
      <c r="F25" s="79" t="s">
        <v>300</v>
      </c>
      <c r="G25" s="219">
        <f t="shared" si="0"/>
        <v>2560</v>
      </c>
      <c r="H25" s="219">
        <f>SUM(H26)</f>
        <v>2560</v>
      </c>
      <c r="I25" s="23">
        <f>SUM(I26)</f>
        <v>0</v>
      </c>
    </row>
    <row r="26" spans="1:9" ht="27.75" customHeight="1">
      <c r="A26" s="269">
        <v>2161</v>
      </c>
      <c r="B26" s="217" t="s">
        <v>170</v>
      </c>
      <c r="C26" s="217">
        <v>6</v>
      </c>
      <c r="D26" s="217">
        <v>1</v>
      </c>
      <c r="E26" s="82" t="s">
        <v>552</v>
      </c>
      <c r="F26" s="83" t="s">
        <v>301</v>
      </c>
      <c r="G26" s="219">
        <f t="shared" si="0"/>
        <v>2560</v>
      </c>
      <c r="H26" s="219">
        <v>2560</v>
      </c>
      <c r="I26" s="23"/>
    </row>
    <row r="27" spans="1:9" ht="17.25" customHeight="1">
      <c r="A27" s="269">
        <v>2170</v>
      </c>
      <c r="B27" s="68" t="s">
        <v>170</v>
      </c>
      <c r="C27" s="68">
        <v>7</v>
      </c>
      <c r="D27" s="68">
        <v>0</v>
      </c>
      <c r="E27" s="78" t="s">
        <v>553</v>
      </c>
      <c r="F27" s="83"/>
      <c r="G27" s="23">
        <f t="shared" si="0"/>
        <v>0</v>
      </c>
      <c r="H27" s="23">
        <f>SUM(H29)</f>
        <v>0</v>
      </c>
      <c r="I27" s="23">
        <f>SUM(I29)</f>
        <v>0</v>
      </c>
    </row>
    <row r="28" spans="1:9" ht="17.25">
      <c r="A28" s="269">
        <v>2171</v>
      </c>
      <c r="B28" s="217" t="s">
        <v>170</v>
      </c>
      <c r="C28" s="217">
        <v>7</v>
      </c>
      <c r="D28" s="217">
        <v>1</v>
      </c>
      <c r="E28" s="82" t="s">
        <v>554</v>
      </c>
      <c r="F28" s="83"/>
      <c r="G28" s="23">
        <f t="shared" si="0"/>
        <v>0</v>
      </c>
      <c r="H28" s="23"/>
      <c r="I28" s="23"/>
    </row>
    <row r="29" spans="1:9" ht="40.5" customHeight="1" hidden="1">
      <c r="A29" s="269">
        <v>2180</v>
      </c>
      <c r="B29" s="68" t="s">
        <v>170</v>
      </c>
      <c r="C29" s="68">
        <v>8</v>
      </c>
      <c r="D29" s="68">
        <v>0</v>
      </c>
      <c r="E29" s="78" t="s">
        <v>555</v>
      </c>
      <c r="F29" s="79" t="s">
        <v>302</v>
      </c>
      <c r="G29" s="23">
        <f t="shared" si="0"/>
        <v>0</v>
      </c>
      <c r="H29" s="23">
        <f>SUM(H30)</f>
        <v>0</v>
      </c>
      <c r="I29" s="23">
        <f>SUM(I30)</f>
        <v>0</v>
      </c>
    </row>
    <row r="30" spans="1:9" ht="40.5" customHeight="1" hidden="1">
      <c r="A30" s="269">
        <v>2181</v>
      </c>
      <c r="B30" s="217" t="s">
        <v>170</v>
      </c>
      <c r="C30" s="217">
        <v>8</v>
      </c>
      <c r="D30" s="217">
        <v>1</v>
      </c>
      <c r="E30" s="82" t="s">
        <v>555</v>
      </c>
      <c r="F30" s="87" t="s">
        <v>303</v>
      </c>
      <c r="G30" s="23">
        <f t="shared" si="0"/>
        <v>0</v>
      </c>
      <c r="H30" s="23"/>
      <c r="I30" s="23">
        <f>SUM(I32:I35)</f>
        <v>0</v>
      </c>
    </row>
    <row r="31" spans="1:9" ht="17.25" hidden="1">
      <c r="A31" s="269">
        <v>2182</v>
      </c>
      <c r="B31" s="217" t="s">
        <v>170</v>
      </c>
      <c r="C31" s="217">
        <v>8</v>
      </c>
      <c r="D31" s="217">
        <v>1</v>
      </c>
      <c r="E31" s="82" t="s">
        <v>556</v>
      </c>
      <c r="F31" s="87"/>
      <c r="G31" s="23">
        <f t="shared" si="0"/>
        <v>0</v>
      </c>
      <c r="H31" s="23"/>
      <c r="I31" s="23"/>
    </row>
    <row r="32" spans="1:9" ht="15" customHeight="1" hidden="1">
      <c r="A32" s="269">
        <v>2183</v>
      </c>
      <c r="B32" s="217" t="s">
        <v>170</v>
      </c>
      <c r="C32" s="217">
        <v>8</v>
      </c>
      <c r="D32" s="217">
        <v>1</v>
      </c>
      <c r="E32" s="82" t="s">
        <v>557</v>
      </c>
      <c r="F32" s="87"/>
      <c r="G32" s="23">
        <f t="shared" si="0"/>
        <v>0</v>
      </c>
      <c r="H32" s="23"/>
      <c r="I32" s="23"/>
    </row>
    <row r="33" spans="1:9" ht="27.75" customHeight="1" hidden="1">
      <c r="A33" s="269">
        <v>2184</v>
      </c>
      <c r="B33" s="217" t="s">
        <v>170</v>
      </c>
      <c r="C33" s="217">
        <v>8</v>
      </c>
      <c r="D33" s="217">
        <v>1</v>
      </c>
      <c r="E33" s="82" t="s">
        <v>558</v>
      </c>
      <c r="F33" s="87"/>
      <c r="G33" s="23">
        <f t="shared" si="0"/>
        <v>0</v>
      </c>
      <c r="H33" s="23"/>
      <c r="I33" s="23"/>
    </row>
    <row r="34" spans="1:9" ht="15.75" customHeight="1" hidden="1">
      <c r="A34" s="269">
        <v>2185</v>
      </c>
      <c r="B34" s="217" t="s">
        <v>170</v>
      </c>
      <c r="C34" s="217" t="s">
        <v>133</v>
      </c>
      <c r="D34" s="217" t="s">
        <v>151</v>
      </c>
      <c r="E34" s="82" t="s">
        <v>559</v>
      </c>
      <c r="F34" s="87"/>
      <c r="G34" s="23"/>
      <c r="H34" s="23"/>
      <c r="I34" s="23"/>
    </row>
    <row r="35" spans="1:11" s="76" customFormat="1" ht="21" customHeight="1">
      <c r="A35" s="269">
        <v>2200</v>
      </c>
      <c r="B35" s="68" t="s">
        <v>171</v>
      </c>
      <c r="C35" s="68">
        <v>0</v>
      </c>
      <c r="D35" s="68">
        <v>0</v>
      </c>
      <c r="E35" s="216" t="s">
        <v>560</v>
      </c>
      <c r="F35" s="88" t="s">
        <v>304</v>
      </c>
      <c r="G35" s="23">
        <f t="shared" si="0"/>
        <v>830</v>
      </c>
      <c r="H35" s="23">
        <f>SUM(H38+H40+H42+H44)</f>
        <v>830</v>
      </c>
      <c r="I35" s="23">
        <f>SUM(I38+I40+I42+I44)</f>
        <v>0</v>
      </c>
      <c r="K35" s="77"/>
    </row>
    <row r="36" spans="1:9" ht="15.75" customHeight="1">
      <c r="A36" s="269">
        <v>2210</v>
      </c>
      <c r="B36" s="68" t="s">
        <v>171</v>
      </c>
      <c r="C36" s="217">
        <v>1</v>
      </c>
      <c r="D36" s="217">
        <v>0</v>
      </c>
      <c r="E36" s="78" t="s">
        <v>561</v>
      </c>
      <c r="F36" s="89" t="s">
        <v>305</v>
      </c>
      <c r="G36" s="23">
        <f t="shared" si="0"/>
        <v>0</v>
      </c>
      <c r="H36" s="23">
        <f>SUM(H37)</f>
        <v>0</v>
      </c>
      <c r="I36" s="23">
        <f>SUM(I37)</f>
        <v>0</v>
      </c>
    </row>
    <row r="37" spans="1:9" ht="15.75" customHeight="1">
      <c r="A37" s="269">
        <v>2211</v>
      </c>
      <c r="B37" s="217" t="s">
        <v>171</v>
      </c>
      <c r="C37" s="217">
        <v>1</v>
      </c>
      <c r="D37" s="217">
        <v>1</v>
      </c>
      <c r="E37" s="82" t="s">
        <v>562</v>
      </c>
      <c r="F37" s="87" t="s">
        <v>306</v>
      </c>
      <c r="G37" s="23">
        <f t="shared" si="0"/>
        <v>0</v>
      </c>
      <c r="H37" s="23"/>
      <c r="I37" s="23"/>
    </row>
    <row r="38" spans="1:9" ht="15.75" customHeight="1">
      <c r="A38" s="269">
        <v>2220</v>
      </c>
      <c r="B38" s="68" t="s">
        <v>171</v>
      </c>
      <c r="C38" s="68">
        <v>2</v>
      </c>
      <c r="D38" s="68">
        <v>0</v>
      </c>
      <c r="E38" s="78" t="s">
        <v>563</v>
      </c>
      <c r="F38" s="89" t="s">
        <v>307</v>
      </c>
      <c r="G38" s="23">
        <f t="shared" si="0"/>
        <v>480</v>
      </c>
      <c r="H38" s="23">
        <f>SUM(H39)</f>
        <v>480</v>
      </c>
      <c r="I38" s="23">
        <f>SUM(I39)</f>
        <v>0</v>
      </c>
    </row>
    <row r="39" spans="1:9" ht="15.75" customHeight="1">
      <c r="A39" s="269">
        <v>2221</v>
      </c>
      <c r="B39" s="217" t="s">
        <v>171</v>
      </c>
      <c r="C39" s="217">
        <v>2</v>
      </c>
      <c r="D39" s="217">
        <v>1</v>
      </c>
      <c r="E39" s="82" t="s">
        <v>564</v>
      </c>
      <c r="F39" s="87" t="s">
        <v>308</v>
      </c>
      <c r="G39" s="23">
        <f t="shared" si="0"/>
        <v>480</v>
      </c>
      <c r="H39" s="23">
        <v>480</v>
      </c>
      <c r="I39" s="23"/>
    </row>
    <row r="40" spans="1:9" ht="15.75" customHeight="1">
      <c r="A40" s="269">
        <v>2230</v>
      </c>
      <c r="B40" s="68" t="s">
        <v>171</v>
      </c>
      <c r="C40" s="217">
        <v>3</v>
      </c>
      <c r="D40" s="217">
        <v>0</v>
      </c>
      <c r="E40" s="78" t="s">
        <v>565</v>
      </c>
      <c r="F40" s="89" t="s">
        <v>309</v>
      </c>
      <c r="G40" s="23">
        <f t="shared" si="0"/>
        <v>0</v>
      </c>
      <c r="H40" s="23">
        <f>SUM(H41)</f>
        <v>0</v>
      </c>
      <c r="I40" s="23">
        <f>SUM(I41)</f>
        <v>0</v>
      </c>
    </row>
    <row r="41" spans="1:9" ht="13.5" customHeight="1">
      <c r="A41" s="269">
        <v>2231</v>
      </c>
      <c r="B41" s="217" t="s">
        <v>171</v>
      </c>
      <c r="C41" s="217">
        <v>3</v>
      </c>
      <c r="D41" s="217">
        <v>1</v>
      </c>
      <c r="E41" s="82" t="s">
        <v>566</v>
      </c>
      <c r="F41" s="87" t="s">
        <v>310</v>
      </c>
      <c r="G41" s="23">
        <f t="shared" si="0"/>
        <v>0</v>
      </c>
      <c r="H41" s="23"/>
      <c r="I41" s="23"/>
    </row>
    <row r="42" spans="1:9" ht="28.5" customHeight="1" hidden="1">
      <c r="A42" s="269">
        <v>2240</v>
      </c>
      <c r="B42" s="68" t="s">
        <v>171</v>
      </c>
      <c r="C42" s="68">
        <v>4</v>
      </c>
      <c r="D42" s="68">
        <v>0</v>
      </c>
      <c r="E42" s="78" t="s">
        <v>567</v>
      </c>
      <c r="F42" s="79" t="s">
        <v>311</v>
      </c>
      <c r="G42" s="23">
        <f t="shared" si="0"/>
        <v>0</v>
      </c>
      <c r="H42" s="23">
        <f>SUM(H43)</f>
        <v>0</v>
      </c>
      <c r="I42" s="23">
        <f>SUM(I43)</f>
        <v>0</v>
      </c>
    </row>
    <row r="43" spans="1:9" ht="21.75" customHeight="1" hidden="1">
      <c r="A43" s="269">
        <v>2241</v>
      </c>
      <c r="B43" s="217" t="s">
        <v>171</v>
      </c>
      <c r="C43" s="217">
        <v>4</v>
      </c>
      <c r="D43" s="217">
        <v>1</v>
      </c>
      <c r="E43" s="82" t="s">
        <v>568</v>
      </c>
      <c r="F43" s="87" t="s">
        <v>311</v>
      </c>
      <c r="G43" s="23">
        <f t="shared" si="0"/>
        <v>0</v>
      </c>
      <c r="H43" s="23"/>
      <c r="I43" s="23"/>
    </row>
    <row r="44" spans="1:9" ht="32.25" customHeight="1">
      <c r="A44" s="269">
        <v>2250</v>
      </c>
      <c r="B44" s="68" t="s">
        <v>171</v>
      </c>
      <c r="C44" s="68">
        <v>5</v>
      </c>
      <c r="D44" s="68">
        <v>0</v>
      </c>
      <c r="E44" s="78" t="s">
        <v>568</v>
      </c>
      <c r="F44" s="79" t="s">
        <v>312</v>
      </c>
      <c r="G44" s="23">
        <f>SUM(H44:I44)</f>
        <v>350</v>
      </c>
      <c r="H44" s="23">
        <f>H45</f>
        <v>350</v>
      </c>
      <c r="I44" s="23">
        <f>SUM(I47)</f>
        <v>0</v>
      </c>
    </row>
    <row r="45" spans="1:9" ht="20.25" customHeight="1">
      <c r="A45" s="269"/>
      <c r="B45" s="68" t="s">
        <v>172</v>
      </c>
      <c r="C45" s="68">
        <v>5</v>
      </c>
      <c r="D45" s="68" t="s">
        <v>151</v>
      </c>
      <c r="E45" s="78" t="s">
        <v>569</v>
      </c>
      <c r="F45" s="79"/>
      <c r="G45" s="23">
        <f>H45</f>
        <v>350</v>
      </c>
      <c r="H45" s="23">
        <v>350</v>
      </c>
      <c r="I45" s="23"/>
    </row>
    <row r="46" spans="1:9" ht="60" customHeight="1">
      <c r="A46" s="269">
        <v>2251</v>
      </c>
      <c r="B46" s="217" t="s">
        <v>171</v>
      </c>
      <c r="C46" s="217">
        <v>5</v>
      </c>
      <c r="D46" s="217">
        <v>1</v>
      </c>
      <c r="E46" s="82" t="s">
        <v>570</v>
      </c>
      <c r="F46" s="87" t="s">
        <v>313</v>
      </c>
      <c r="G46" s="23">
        <f t="shared" si="0"/>
        <v>1630</v>
      </c>
      <c r="H46" s="23">
        <f>H47</f>
        <v>1630</v>
      </c>
      <c r="I46" s="23"/>
    </row>
    <row r="47" spans="1:11" s="76" customFormat="1" ht="27.75" customHeight="1">
      <c r="A47" s="269">
        <v>2300</v>
      </c>
      <c r="B47" s="68" t="s">
        <v>172</v>
      </c>
      <c r="C47" s="68">
        <v>0</v>
      </c>
      <c r="D47" s="68">
        <v>0</v>
      </c>
      <c r="E47" s="216" t="s">
        <v>571</v>
      </c>
      <c r="F47" s="88" t="s">
        <v>314</v>
      </c>
      <c r="G47" s="23">
        <f t="shared" si="0"/>
        <v>1630</v>
      </c>
      <c r="H47" s="23">
        <f>SUM(H48+H52+H54+H57+H59+H61+H63)</f>
        <v>1630</v>
      </c>
      <c r="I47" s="23">
        <f>SUM(I48+I52+I54+I57+I59+I61+I63)</f>
        <v>0</v>
      </c>
      <c r="K47" s="77"/>
    </row>
    <row r="48" spans="1:9" ht="18.75" customHeight="1">
      <c r="A48" s="269">
        <v>2310</v>
      </c>
      <c r="B48" s="68" t="s">
        <v>172</v>
      </c>
      <c r="C48" s="68">
        <v>1</v>
      </c>
      <c r="D48" s="68">
        <v>0</v>
      </c>
      <c r="E48" s="78" t="s">
        <v>572</v>
      </c>
      <c r="F48" s="79" t="s">
        <v>317</v>
      </c>
      <c r="G48" s="23">
        <f t="shared" si="0"/>
        <v>0</v>
      </c>
      <c r="H48" s="23">
        <f>SUM(H49:H51)</f>
        <v>0</v>
      </c>
      <c r="I48" s="23">
        <f>SUM(I49:I51)</f>
        <v>0</v>
      </c>
    </row>
    <row r="49" spans="1:9" ht="15" customHeight="1">
      <c r="A49" s="269">
        <v>2311</v>
      </c>
      <c r="B49" s="217" t="s">
        <v>172</v>
      </c>
      <c r="C49" s="217">
        <v>1</v>
      </c>
      <c r="D49" s="217">
        <v>1</v>
      </c>
      <c r="E49" s="82" t="s">
        <v>573</v>
      </c>
      <c r="F49" s="87" t="s">
        <v>318</v>
      </c>
      <c r="G49" s="23">
        <f t="shared" si="0"/>
        <v>0</v>
      </c>
      <c r="H49" s="23"/>
      <c r="I49" s="23"/>
    </row>
    <row r="50" spans="1:9" ht="15" customHeight="1">
      <c r="A50" s="269">
        <v>2312</v>
      </c>
      <c r="B50" s="217" t="s">
        <v>172</v>
      </c>
      <c r="C50" s="217">
        <v>1</v>
      </c>
      <c r="D50" s="217">
        <v>2</v>
      </c>
      <c r="E50" s="82" t="s">
        <v>574</v>
      </c>
      <c r="F50" s="87"/>
      <c r="G50" s="23">
        <f t="shared" si="0"/>
        <v>0</v>
      </c>
      <c r="H50" s="23"/>
      <c r="I50" s="23"/>
    </row>
    <row r="51" spans="1:9" ht="15" customHeight="1">
      <c r="A51" s="269">
        <v>2313</v>
      </c>
      <c r="B51" s="217" t="s">
        <v>172</v>
      </c>
      <c r="C51" s="217">
        <v>1</v>
      </c>
      <c r="D51" s="217">
        <v>3</v>
      </c>
      <c r="E51" s="82" t="s">
        <v>574</v>
      </c>
      <c r="F51" s="87"/>
      <c r="G51" s="23">
        <f t="shared" si="0"/>
        <v>0</v>
      </c>
      <c r="H51" s="23"/>
      <c r="I51" s="23"/>
    </row>
    <row r="52" spans="1:9" ht="15" customHeight="1">
      <c r="A52" s="269">
        <v>2320</v>
      </c>
      <c r="B52" s="68" t="s">
        <v>172</v>
      </c>
      <c r="C52" s="68">
        <v>2</v>
      </c>
      <c r="D52" s="68">
        <v>0</v>
      </c>
      <c r="E52" s="78" t="s">
        <v>575</v>
      </c>
      <c r="F52" s="79" t="s">
        <v>319</v>
      </c>
      <c r="G52" s="23">
        <f t="shared" si="0"/>
        <v>1630</v>
      </c>
      <c r="H52" s="23">
        <f>SUM(H53)</f>
        <v>1630</v>
      </c>
      <c r="I52" s="23">
        <f>SUM(I53)</f>
        <v>0</v>
      </c>
    </row>
    <row r="53" spans="1:9" ht="15" customHeight="1">
      <c r="A53" s="269">
        <v>2321</v>
      </c>
      <c r="B53" s="217" t="s">
        <v>172</v>
      </c>
      <c r="C53" s="217">
        <v>2</v>
      </c>
      <c r="D53" s="217">
        <v>1</v>
      </c>
      <c r="E53" s="82" t="s">
        <v>576</v>
      </c>
      <c r="F53" s="87" t="s">
        <v>320</v>
      </c>
      <c r="G53" s="23">
        <f t="shared" si="0"/>
        <v>1630</v>
      </c>
      <c r="H53" s="23">
        <v>1630</v>
      </c>
      <c r="I53" s="23"/>
    </row>
    <row r="54" spans="1:9" ht="27" hidden="1">
      <c r="A54" s="269">
        <v>2330</v>
      </c>
      <c r="B54" s="68" t="s">
        <v>172</v>
      </c>
      <c r="C54" s="68">
        <v>3</v>
      </c>
      <c r="D54" s="68">
        <v>0</v>
      </c>
      <c r="E54" s="78" t="s">
        <v>577</v>
      </c>
      <c r="F54" s="79" t="s">
        <v>321</v>
      </c>
      <c r="G54" s="23">
        <f aca="true" t="shared" si="1" ref="G54:G103">SUM(H54:I54)</f>
        <v>0</v>
      </c>
      <c r="H54" s="23">
        <f>SUM(H55:H56)</f>
        <v>0</v>
      </c>
      <c r="I54" s="23">
        <f>SUM(I55:I56)</f>
        <v>0</v>
      </c>
    </row>
    <row r="55" spans="1:9" ht="17.25" hidden="1">
      <c r="A55" s="269">
        <v>2331</v>
      </c>
      <c r="B55" s="217" t="s">
        <v>172</v>
      </c>
      <c r="C55" s="217">
        <v>3</v>
      </c>
      <c r="D55" s="217">
        <v>1</v>
      </c>
      <c r="E55" s="82" t="s">
        <v>578</v>
      </c>
      <c r="F55" s="87" t="s">
        <v>322</v>
      </c>
      <c r="G55" s="23">
        <f t="shared" si="1"/>
        <v>0</v>
      </c>
      <c r="H55" s="23"/>
      <c r="I55" s="23"/>
    </row>
    <row r="56" spans="1:9" ht="17.25" hidden="1">
      <c r="A56" s="269">
        <v>2332</v>
      </c>
      <c r="B56" s="217" t="s">
        <v>172</v>
      </c>
      <c r="C56" s="217">
        <v>3</v>
      </c>
      <c r="D56" s="217">
        <v>2</v>
      </c>
      <c r="E56" s="82" t="s">
        <v>579</v>
      </c>
      <c r="F56" s="87"/>
      <c r="G56" s="23">
        <f t="shared" si="1"/>
        <v>0</v>
      </c>
      <c r="H56" s="23"/>
      <c r="I56" s="23"/>
    </row>
    <row r="57" spans="1:9" ht="17.25" hidden="1">
      <c r="A57" s="269">
        <v>2340</v>
      </c>
      <c r="B57" s="68" t="s">
        <v>172</v>
      </c>
      <c r="C57" s="68">
        <v>4</v>
      </c>
      <c r="D57" s="68">
        <v>0</v>
      </c>
      <c r="E57" s="78" t="s">
        <v>580</v>
      </c>
      <c r="F57" s="87"/>
      <c r="G57" s="23">
        <f t="shared" si="1"/>
        <v>0</v>
      </c>
      <c r="H57" s="23">
        <f>SUM(H58)</f>
        <v>0</v>
      </c>
      <c r="I57" s="23">
        <f>SUM(I58)</f>
        <v>0</v>
      </c>
    </row>
    <row r="58" spans="1:9" ht="17.25" hidden="1">
      <c r="A58" s="269">
        <v>2341</v>
      </c>
      <c r="B58" s="217" t="s">
        <v>172</v>
      </c>
      <c r="C58" s="217">
        <v>4</v>
      </c>
      <c r="D58" s="217">
        <v>1</v>
      </c>
      <c r="E58" s="82" t="s">
        <v>581</v>
      </c>
      <c r="F58" s="87"/>
      <c r="G58" s="23">
        <f t="shared" si="1"/>
        <v>0</v>
      </c>
      <c r="H58" s="23"/>
      <c r="I58" s="23"/>
    </row>
    <row r="59" spans="1:9" ht="17.25" hidden="1">
      <c r="A59" s="269">
        <v>2350</v>
      </c>
      <c r="B59" s="68" t="s">
        <v>172</v>
      </c>
      <c r="C59" s="68">
        <v>5</v>
      </c>
      <c r="D59" s="68">
        <v>0</v>
      </c>
      <c r="E59" s="78" t="s">
        <v>582</v>
      </c>
      <c r="F59" s="79" t="s">
        <v>323</v>
      </c>
      <c r="G59" s="23">
        <f t="shared" si="1"/>
        <v>0</v>
      </c>
      <c r="H59" s="23">
        <f>SUM(H60)</f>
        <v>0</v>
      </c>
      <c r="I59" s="23">
        <f>SUM(I60)</f>
        <v>0</v>
      </c>
    </row>
    <row r="60" spans="1:9" ht="17.25" hidden="1">
      <c r="A60" s="269">
        <v>2351</v>
      </c>
      <c r="B60" s="217" t="s">
        <v>172</v>
      </c>
      <c r="C60" s="217">
        <v>5</v>
      </c>
      <c r="D60" s="217">
        <v>1</v>
      </c>
      <c r="E60" s="82" t="s">
        <v>583</v>
      </c>
      <c r="F60" s="87" t="s">
        <v>323</v>
      </c>
      <c r="G60" s="23">
        <f t="shared" si="1"/>
        <v>0</v>
      </c>
      <c r="H60" s="23"/>
      <c r="I60" s="23"/>
    </row>
    <row r="61" spans="1:9" ht="42" customHeight="1" hidden="1">
      <c r="A61" s="269">
        <v>2360</v>
      </c>
      <c r="B61" s="68" t="s">
        <v>172</v>
      </c>
      <c r="C61" s="68">
        <v>6</v>
      </c>
      <c r="D61" s="68">
        <v>0</v>
      </c>
      <c r="E61" s="78" t="s">
        <v>584</v>
      </c>
      <c r="F61" s="79" t="s">
        <v>324</v>
      </c>
      <c r="G61" s="23">
        <f t="shared" si="1"/>
        <v>0</v>
      </c>
      <c r="H61" s="23">
        <f>SUM(H62)</f>
        <v>0</v>
      </c>
      <c r="I61" s="23">
        <f>SUM(I62)</f>
        <v>0</v>
      </c>
    </row>
    <row r="62" spans="1:9" ht="25.5" customHeight="1" hidden="1">
      <c r="A62" s="269">
        <v>2361</v>
      </c>
      <c r="B62" s="217" t="s">
        <v>172</v>
      </c>
      <c r="C62" s="217">
        <v>6</v>
      </c>
      <c r="D62" s="217">
        <v>1</v>
      </c>
      <c r="E62" s="82" t="s">
        <v>585</v>
      </c>
      <c r="F62" s="87" t="s">
        <v>325</v>
      </c>
      <c r="G62" s="23">
        <f t="shared" si="1"/>
        <v>0</v>
      </c>
      <c r="H62" s="23"/>
      <c r="I62" s="23"/>
    </row>
    <row r="63" spans="1:9" ht="27.75" customHeight="1" hidden="1">
      <c r="A63" s="269">
        <v>2370</v>
      </c>
      <c r="B63" s="68" t="s">
        <v>172</v>
      </c>
      <c r="C63" s="68">
        <v>7</v>
      </c>
      <c r="D63" s="68">
        <v>0</v>
      </c>
      <c r="E63" s="78" t="s">
        <v>586</v>
      </c>
      <c r="F63" s="79" t="s">
        <v>326</v>
      </c>
      <c r="G63" s="23">
        <f t="shared" si="1"/>
        <v>0</v>
      </c>
      <c r="H63" s="23">
        <f>SUM(H64)</f>
        <v>0</v>
      </c>
      <c r="I63" s="23">
        <f>SUM(I64)</f>
        <v>0</v>
      </c>
    </row>
    <row r="64" spans="1:9" ht="26.25" customHeight="1" hidden="1">
      <c r="A64" s="269">
        <v>2371</v>
      </c>
      <c r="B64" s="217" t="s">
        <v>172</v>
      </c>
      <c r="C64" s="217">
        <v>7</v>
      </c>
      <c r="D64" s="217">
        <v>1</v>
      </c>
      <c r="E64" s="82" t="s">
        <v>587</v>
      </c>
      <c r="F64" s="87" t="s">
        <v>327</v>
      </c>
      <c r="G64" s="23">
        <f t="shared" si="1"/>
        <v>0</v>
      </c>
      <c r="H64" s="23"/>
      <c r="I64" s="23"/>
    </row>
    <row r="65" spans="1:11" s="76" customFormat="1" ht="55.5" customHeight="1">
      <c r="A65" s="269">
        <v>2400</v>
      </c>
      <c r="B65" s="68" t="s">
        <v>173</v>
      </c>
      <c r="C65" s="68">
        <v>0</v>
      </c>
      <c r="D65" s="68">
        <v>0</v>
      </c>
      <c r="E65" s="216" t="s">
        <v>747</v>
      </c>
      <c r="F65" s="88" t="s">
        <v>328</v>
      </c>
      <c r="G65" s="23">
        <f t="shared" si="1"/>
        <v>32641.82</v>
      </c>
      <c r="H65" s="23">
        <f>SUM(H66+H69+H74+H81+H85+H91+H93+H98+H106)</f>
        <v>18574</v>
      </c>
      <c r="I65" s="23">
        <f>SUM(I66+I69+I74+I81+I85+I91+I93+I98+I106)</f>
        <v>14067.82</v>
      </c>
      <c r="K65" s="77"/>
    </row>
    <row r="66" spans="1:9" ht="28.5" customHeight="1">
      <c r="A66" s="269">
        <v>2410</v>
      </c>
      <c r="B66" s="68" t="s">
        <v>173</v>
      </c>
      <c r="C66" s="68">
        <v>1</v>
      </c>
      <c r="D66" s="68">
        <v>0</v>
      </c>
      <c r="E66" s="78" t="s">
        <v>588</v>
      </c>
      <c r="F66" s="79" t="s">
        <v>330</v>
      </c>
      <c r="G66" s="23">
        <f t="shared" si="1"/>
        <v>0</v>
      </c>
      <c r="H66" s="23">
        <f>SUM(H67:H68)</f>
        <v>0</v>
      </c>
      <c r="I66" s="23">
        <f>SUM(I67:I68)</f>
        <v>0</v>
      </c>
    </row>
    <row r="67" spans="1:9" ht="25.5" customHeight="1">
      <c r="A67" s="269">
        <v>2411</v>
      </c>
      <c r="B67" s="217" t="s">
        <v>173</v>
      </c>
      <c r="C67" s="217" t="s">
        <v>151</v>
      </c>
      <c r="D67" s="217">
        <v>1</v>
      </c>
      <c r="E67" s="82" t="s">
        <v>589</v>
      </c>
      <c r="F67" s="83" t="s">
        <v>331</v>
      </c>
      <c r="G67" s="23">
        <f t="shared" si="1"/>
        <v>0</v>
      </c>
      <c r="H67" s="23"/>
      <c r="I67" s="23"/>
    </row>
    <row r="68" spans="1:9" ht="28.5" customHeight="1">
      <c r="A68" s="269">
        <v>2412</v>
      </c>
      <c r="B68" s="217" t="s">
        <v>173</v>
      </c>
      <c r="C68" s="217">
        <v>1</v>
      </c>
      <c r="D68" s="217">
        <v>2</v>
      </c>
      <c r="E68" s="82" t="s">
        <v>590</v>
      </c>
      <c r="F68" s="87" t="s">
        <v>332</v>
      </c>
      <c r="G68" s="23">
        <f t="shared" si="1"/>
        <v>0</v>
      </c>
      <c r="H68" s="23"/>
      <c r="I68" s="23"/>
    </row>
    <row r="69" spans="1:9" ht="28.5" customHeight="1">
      <c r="A69" s="269">
        <v>2420</v>
      </c>
      <c r="B69" s="68" t="s">
        <v>173</v>
      </c>
      <c r="C69" s="68">
        <v>2</v>
      </c>
      <c r="D69" s="68">
        <v>0</v>
      </c>
      <c r="E69" s="78" t="s">
        <v>591</v>
      </c>
      <c r="F69" s="79" t="s">
        <v>333</v>
      </c>
      <c r="G69" s="23">
        <f t="shared" si="1"/>
        <v>80</v>
      </c>
      <c r="H69" s="23">
        <f>SUM(H70:H73)</f>
        <v>80</v>
      </c>
      <c r="I69" s="23">
        <f>SUM(I70:I73)</f>
        <v>0</v>
      </c>
    </row>
    <row r="70" spans="1:9" ht="15.75" customHeight="1">
      <c r="A70" s="269">
        <v>2421</v>
      </c>
      <c r="B70" s="217" t="s">
        <v>173</v>
      </c>
      <c r="C70" s="217">
        <v>2</v>
      </c>
      <c r="D70" s="217">
        <v>1</v>
      </c>
      <c r="E70" s="82" t="s">
        <v>592</v>
      </c>
      <c r="F70" s="87" t="s">
        <v>334</v>
      </c>
      <c r="G70" s="23">
        <f t="shared" si="1"/>
        <v>80</v>
      </c>
      <c r="H70" s="23">
        <v>80</v>
      </c>
      <c r="I70" s="23"/>
    </row>
    <row r="71" spans="1:9" ht="15.75" customHeight="1">
      <c r="A71" s="269">
        <v>2422</v>
      </c>
      <c r="B71" s="217" t="s">
        <v>173</v>
      </c>
      <c r="C71" s="217">
        <v>2</v>
      </c>
      <c r="D71" s="217">
        <v>2</v>
      </c>
      <c r="E71" s="82" t="s">
        <v>593</v>
      </c>
      <c r="F71" s="87" t="s">
        <v>335</v>
      </c>
      <c r="G71" s="23">
        <f t="shared" si="1"/>
        <v>0</v>
      </c>
      <c r="H71" s="23"/>
      <c r="I71" s="23"/>
    </row>
    <row r="72" spans="1:9" ht="15.75" customHeight="1">
      <c r="A72" s="269">
        <v>2423</v>
      </c>
      <c r="B72" s="217" t="s">
        <v>173</v>
      </c>
      <c r="C72" s="217">
        <v>2</v>
      </c>
      <c r="D72" s="217">
        <v>3</v>
      </c>
      <c r="E72" s="82" t="s">
        <v>594</v>
      </c>
      <c r="F72" s="87" t="s">
        <v>336</v>
      </c>
      <c r="G72" s="23">
        <f t="shared" si="1"/>
        <v>0</v>
      </c>
      <c r="H72" s="23"/>
      <c r="I72" s="23"/>
    </row>
    <row r="73" spans="1:9" ht="15.75" customHeight="1">
      <c r="A73" s="269">
        <v>2424</v>
      </c>
      <c r="B73" s="217" t="s">
        <v>173</v>
      </c>
      <c r="C73" s="217">
        <v>2</v>
      </c>
      <c r="D73" s="217">
        <v>4</v>
      </c>
      <c r="E73" s="82" t="s">
        <v>595</v>
      </c>
      <c r="F73" s="87"/>
      <c r="G73" s="23">
        <f t="shared" si="1"/>
        <v>0</v>
      </c>
      <c r="H73" s="23"/>
      <c r="I73" s="23">
        <v>0</v>
      </c>
    </row>
    <row r="74" spans="1:9" ht="15.75" customHeight="1">
      <c r="A74" s="269">
        <v>2430</v>
      </c>
      <c r="B74" s="68" t="s">
        <v>173</v>
      </c>
      <c r="C74" s="68">
        <v>3</v>
      </c>
      <c r="D74" s="68">
        <v>0</v>
      </c>
      <c r="E74" s="78" t="s">
        <v>596</v>
      </c>
      <c r="F74" s="79" t="s">
        <v>337</v>
      </c>
      <c r="G74" s="23">
        <f t="shared" si="1"/>
        <v>0</v>
      </c>
      <c r="H74" s="23">
        <f>SUM(H75:H80)</f>
        <v>0</v>
      </c>
      <c r="I74" s="23">
        <f>SUM(I75:I80)</f>
        <v>0</v>
      </c>
    </row>
    <row r="75" spans="1:9" ht="15.75" customHeight="1">
      <c r="A75" s="269">
        <v>2431</v>
      </c>
      <c r="B75" s="217" t="s">
        <v>173</v>
      </c>
      <c r="C75" s="217">
        <v>3</v>
      </c>
      <c r="D75" s="217">
        <v>1</v>
      </c>
      <c r="E75" s="82" t="s">
        <v>597</v>
      </c>
      <c r="F75" s="87" t="s">
        <v>338</v>
      </c>
      <c r="G75" s="23">
        <f t="shared" si="1"/>
        <v>0</v>
      </c>
      <c r="H75" s="23"/>
      <c r="I75" s="23"/>
    </row>
    <row r="76" spans="1:9" ht="15.75" customHeight="1">
      <c r="A76" s="269">
        <v>2432</v>
      </c>
      <c r="B76" s="217" t="s">
        <v>173</v>
      </c>
      <c r="C76" s="217">
        <v>3</v>
      </c>
      <c r="D76" s="217">
        <v>2</v>
      </c>
      <c r="E76" s="82" t="s">
        <v>598</v>
      </c>
      <c r="F76" s="87" t="s">
        <v>339</v>
      </c>
      <c r="G76" s="23">
        <f t="shared" si="1"/>
        <v>0</v>
      </c>
      <c r="H76" s="23"/>
      <c r="I76" s="23"/>
    </row>
    <row r="77" spans="1:9" ht="15.75" customHeight="1">
      <c r="A77" s="269">
        <v>2433</v>
      </c>
      <c r="B77" s="217" t="s">
        <v>173</v>
      </c>
      <c r="C77" s="217">
        <v>3</v>
      </c>
      <c r="D77" s="217">
        <v>3</v>
      </c>
      <c r="E77" s="82" t="s">
        <v>599</v>
      </c>
      <c r="F77" s="87" t="s">
        <v>340</v>
      </c>
      <c r="G77" s="23">
        <f t="shared" si="1"/>
        <v>0</v>
      </c>
      <c r="H77" s="23"/>
      <c r="I77" s="23"/>
    </row>
    <row r="78" spans="1:9" ht="15.75" customHeight="1">
      <c r="A78" s="269">
        <v>2434</v>
      </c>
      <c r="B78" s="217" t="s">
        <v>173</v>
      </c>
      <c r="C78" s="217">
        <v>3</v>
      </c>
      <c r="D78" s="217">
        <v>4</v>
      </c>
      <c r="E78" s="82" t="s">
        <v>600</v>
      </c>
      <c r="F78" s="87" t="s">
        <v>341</v>
      </c>
      <c r="G78" s="23">
        <f t="shared" si="1"/>
        <v>0</v>
      </c>
      <c r="H78" s="23"/>
      <c r="I78" s="23"/>
    </row>
    <row r="79" spans="1:9" ht="15.75" customHeight="1">
      <c r="A79" s="269">
        <v>2435</v>
      </c>
      <c r="B79" s="217" t="s">
        <v>173</v>
      </c>
      <c r="C79" s="217">
        <v>3</v>
      </c>
      <c r="D79" s="217">
        <v>5</v>
      </c>
      <c r="E79" s="82" t="s">
        <v>601</v>
      </c>
      <c r="F79" s="87" t="s">
        <v>342</v>
      </c>
      <c r="G79" s="23">
        <f t="shared" si="1"/>
        <v>0</v>
      </c>
      <c r="H79" s="23"/>
      <c r="I79" s="23"/>
    </row>
    <row r="80" spans="1:9" ht="15.75" customHeight="1">
      <c r="A80" s="269">
        <v>2436</v>
      </c>
      <c r="B80" s="217" t="s">
        <v>173</v>
      </c>
      <c r="C80" s="217">
        <v>3</v>
      </c>
      <c r="D80" s="217">
        <v>6</v>
      </c>
      <c r="E80" s="82" t="s">
        <v>602</v>
      </c>
      <c r="F80" s="87" t="s">
        <v>343</v>
      </c>
      <c r="G80" s="23">
        <f t="shared" si="1"/>
        <v>0</v>
      </c>
      <c r="H80" s="23"/>
      <c r="I80" s="23"/>
    </row>
    <row r="81" spans="1:9" ht="26.25" customHeight="1">
      <c r="A81" s="269">
        <v>2440</v>
      </c>
      <c r="B81" s="68" t="s">
        <v>173</v>
      </c>
      <c r="C81" s="68">
        <v>4</v>
      </c>
      <c r="D81" s="68">
        <v>0</v>
      </c>
      <c r="E81" s="78" t="s">
        <v>603</v>
      </c>
      <c r="F81" s="79" t="s">
        <v>344</v>
      </c>
      <c r="G81" s="23">
        <f t="shared" si="1"/>
        <v>0</v>
      </c>
      <c r="H81" s="23">
        <f>SUM(H82:H84)</f>
        <v>0</v>
      </c>
      <c r="I81" s="23">
        <f>SUM(I82:I84)</f>
        <v>0</v>
      </c>
    </row>
    <row r="82" spans="1:9" ht="26.25" customHeight="1">
      <c r="A82" s="269">
        <v>2441</v>
      </c>
      <c r="B82" s="217" t="s">
        <v>173</v>
      </c>
      <c r="C82" s="217">
        <v>4</v>
      </c>
      <c r="D82" s="217">
        <v>1</v>
      </c>
      <c r="E82" s="82" t="s">
        <v>604</v>
      </c>
      <c r="F82" s="87" t="s">
        <v>345</v>
      </c>
      <c r="G82" s="23">
        <f t="shared" si="1"/>
        <v>0</v>
      </c>
      <c r="H82" s="23"/>
      <c r="I82" s="23"/>
    </row>
    <row r="83" spans="1:12" ht="15" customHeight="1">
      <c r="A83" s="269">
        <v>2442</v>
      </c>
      <c r="B83" s="217" t="s">
        <v>173</v>
      </c>
      <c r="C83" s="217">
        <v>4</v>
      </c>
      <c r="D83" s="217">
        <v>2</v>
      </c>
      <c r="E83" s="82" t="s">
        <v>605</v>
      </c>
      <c r="F83" s="87" t="s">
        <v>346</v>
      </c>
      <c r="G83" s="23">
        <f t="shared" si="1"/>
        <v>0</v>
      </c>
      <c r="H83" s="23"/>
      <c r="I83" s="23"/>
      <c r="L83" s="59"/>
    </row>
    <row r="84" spans="1:9" ht="15" customHeight="1">
      <c r="A84" s="269">
        <v>2443</v>
      </c>
      <c r="B84" s="217" t="s">
        <v>173</v>
      </c>
      <c r="C84" s="217">
        <v>4</v>
      </c>
      <c r="D84" s="217">
        <v>3</v>
      </c>
      <c r="E84" s="82" t="s">
        <v>606</v>
      </c>
      <c r="F84" s="87" t="s">
        <v>347</v>
      </c>
      <c r="G84" s="23">
        <f t="shared" si="1"/>
        <v>0</v>
      </c>
      <c r="H84" s="23"/>
      <c r="I84" s="23"/>
    </row>
    <row r="85" spans="1:10" ht="15" customHeight="1">
      <c r="A85" s="269">
        <v>2450</v>
      </c>
      <c r="B85" s="68" t="s">
        <v>173</v>
      </c>
      <c r="C85" s="68">
        <v>5</v>
      </c>
      <c r="D85" s="68">
        <v>0</v>
      </c>
      <c r="E85" s="78" t="s">
        <v>607</v>
      </c>
      <c r="F85" s="89" t="s">
        <v>348</v>
      </c>
      <c r="G85" s="23">
        <f t="shared" si="1"/>
        <v>80534</v>
      </c>
      <c r="H85" s="23">
        <f>SUM(H86:H90)</f>
        <v>18494</v>
      </c>
      <c r="I85" s="23">
        <f>SUM(I86:I90)</f>
        <v>62040</v>
      </c>
      <c r="J85" s="90"/>
    </row>
    <row r="86" spans="1:12" ht="15" customHeight="1">
      <c r="A86" s="269">
        <v>2451</v>
      </c>
      <c r="B86" s="217" t="s">
        <v>173</v>
      </c>
      <c r="C86" s="217">
        <v>5</v>
      </c>
      <c r="D86" s="217">
        <v>1</v>
      </c>
      <c r="E86" s="82" t="s">
        <v>608</v>
      </c>
      <c r="F86" s="87" t="s">
        <v>349</v>
      </c>
      <c r="G86" s="23">
        <f t="shared" si="1"/>
        <v>80534</v>
      </c>
      <c r="H86" s="23">
        <v>18494</v>
      </c>
      <c r="I86" s="23">
        <v>62040</v>
      </c>
      <c r="J86" s="90"/>
      <c r="L86" s="276"/>
    </row>
    <row r="87" spans="1:12" ht="15" customHeight="1">
      <c r="A87" s="269">
        <v>2452</v>
      </c>
      <c r="B87" s="217" t="s">
        <v>173</v>
      </c>
      <c r="C87" s="217">
        <v>5</v>
      </c>
      <c r="D87" s="217">
        <v>2</v>
      </c>
      <c r="E87" s="82" t="s">
        <v>609</v>
      </c>
      <c r="F87" s="87" t="s">
        <v>350</v>
      </c>
      <c r="G87" s="23">
        <f t="shared" si="1"/>
        <v>0</v>
      </c>
      <c r="H87" s="23"/>
      <c r="I87" s="23"/>
      <c r="L87" s="277"/>
    </row>
    <row r="88" spans="1:12" ht="15" customHeight="1">
      <c r="A88" s="269">
        <v>2453</v>
      </c>
      <c r="B88" s="217" t="s">
        <v>173</v>
      </c>
      <c r="C88" s="217">
        <v>5</v>
      </c>
      <c r="D88" s="217">
        <v>3</v>
      </c>
      <c r="E88" s="82" t="s">
        <v>610</v>
      </c>
      <c r="F88" s="87" t="s">
        <v>351</v>
      </c>
      <c r="G88" s="23">
        <f t="shared" si="1"/>
        <v>0</v>
      </c>
      <c r="H88" s="23"/>
      <c r="I88" s="23"/>
      <c r="L88" s="278"/>
    </row>
    <row r="89" spans="1:10" ht="15" customHeight="1">
      <c r="A89" s="269">
        <v>2454</v>
      </c>
      <c r="B89" s="217" t="s">
        <v>173</v>
      </c>
      <c r="C89" s="217">
        <v>5</v>
      </c>
      <c r="D89" s="217">
        <v>4</v>
      </c>
      <c r="E89" s="82" t="s">
        <v>611</v>
      </c>
      <c r="F89" s="87" t="s">
        <v>352</v>
      </c>
      <c r="G89" s="23">
        <f t="shared" si="1"/>
        <v>0</v>
      </c>
      <c r="H89" s="23"/>
      <c r="I89" s="23"/>
      <c r="J89" s="55"/>
    </row>
    <row r="90" spans="1:9" ht="15" customHeight="1">
      <c r="A90" s="269">
        <v>2455</v>
      </c>
      <c r="B90" s="217" t="s">
        <v>173</v>
      </c>
      <c r="C90" s="217">
        <v>5</v>
      </c>
      <c r="D90" s="217">
        <v>5</v>
      </c>
      <c r="E90" s="82" t="s">
        <v>612</v>
      </c>
      <c r="F90" s="87" t="s">
        <v>353</v>
      </c>
      <c r="G90" s="23">
        <f t="shared" si="1"/>
        <v>0</v>
      </c>
      <c r="H90" s="23"/>
      <c r="I90" s="23"/>
    </row>
    <row r="91" spans="1:9" ht="15" customHeight="1">
      <c r="A91" s="269">
        <v>2460</v>
      </c>
      <c r="B91" s="68" t="s">
        <v>173</v>
      </c>
      <c r="C91" s="68">
        <v>6</v>
      </c>
      <c r="D91" s="68">
        <v>0</v>
      </c>
      <c r="E91" s="78" t="s">
        <v>613</v>
      </c>
      <c r="F91" s="79" t="s">
        <v>354</v>
      </c>
      <c r="G91" s="23">
        <f t="shared" si="1"/>
        <v>0</v>
      </c>
      <c r="H91" s="23">
        <f>SUM(H92)</f>
        <v>0</v>
      </c>
      <c r="I91" s="23">
        <f>SUM(I92)</f>
        <v>0</v>
      </c>
    </row>
    <row r="92" spans="1:9" ht="15" customHeight="1">
      <c r="A92" s="269">
        <v>2461</v>
      </c>
      <c r="B92" s="217" t="s">
        <v>173</v>
      </c>
      <c r="C92" s="217">
        <v>6</v>
      </c>
      <c r="D92" s="217">
        <v>1</v>
      </c>
      <c r="E92" s="82" t="s">
        <v>614</v>
      </c>
      <c r="F92" s="87" t="s">
        <v>354</v>
      </c>
      <c r="G92" s="23">
        <f t="shared" si="1"/>
        <v>0</v>
      </c>
      <c r="H92" s="23"/>
      <c r="I92" s="23"/>
    </row>
    <row r="93" spans="1:9" ht="15" customHeight="1">
      <c r="A93" s="269">
        <v>2470</v>
      </c>
      <c r="B93" s="68" t="s">
        <v>173</v>
      </c>
      <c r="C93" s="68">
        <v>7</v>
      </c>
      <c r="D93" s="68">
        <v>0</v>
      </c>
      <c r="E93" s="78" t="s">
        <v>615</v>
      </c>
      <c r="F93" s="89" t="s">
        <v>355</v>
      </c>
      <c r="G93" s="23">
        <f t="shared" si="1"/>
        <v>0</v>
      </c>
      <c r="H93" s="23">
        <f>SUM(H94:H97)</f>
        <v>0</v>
      </c>
      <c r="I93" s="23">
        <f>SUM(I94:I97)</f>
        <v>0</v>
      </c>
    </row>
    <row r="94" spans="1:9" ht="26.25" customHeight="1">
      <c r="A94" s="269">
        <v>2471</v>
      </c>
      <c r="B94" s="217" t="s">
        <v>173</v>
      </c>
      <c r="C94" s="217">
        <v>7</v>
      </c>
      <c r="D94" s="217">
        <v>1</v>
      </c>
      <c r="E94" s="82" t="s">
        <v>616</v>
      </c>
      <c r="F94" s="87" t="s">
        <v>356</v>
      </c>
      <c r="G94" s="23">
        <f t="shared" si="1"/>
        <v>0</v>
      </c>
      <c r="H94" s="23"/>
      <c r="I94" s="23"/>
    </row>
    <row r="95" spans="1:9" ht="16.5" customHeight="1">
      <c r="A95" s="269">
        <v>2472</v>
      </c>
      <c r="B95" s="217" t="s">
        <v>173</v>
      </c>
      <c r="C95" s="217">
        <v>7</v>
      </c>
      <c r="D95" s="217">
        <v>2</v>
      </c>
      <c r="E95" s="82" t="s">
        <v>617</v>
      </c>
      <c r="F95" s="91" t="s">
        <v>357</v>
      </c>
      <c r="G95" s="23">
        <f t="shared" si="1"/>
        <v>0</v>
      </c>
      <c r="H95" s="23"/>
      <c r="I95" s="23"/>
    </row>
    <row r="96" spans="1:9" ht="16.5" customHeight="1">
      <c r="A96" s="269">
        <v>2473</v>
      </c>
      <c r="B96" s="217" t="s">
        <v>173</v>
      </c>
      <c r="C96" s="217">
        <v>7</v>
      </c>
      <c r="D96" s="217">
        <v>3</v>
      </c>
      <c r="E96" s="82" t="s">
        <v>618</v>
      </c>
      <c r="F96" s="87" t="s">
        <v>358</v>
      </c>
      <c r="G96" s="23">
        <f t="shared" si="1"/>
        <v>0</v>
      </c>
      <c r="H96" s="23"/>
      <c r="I96" s="23"/>
    </row>
    <row r="97" spans="1:12" ht="16.5" customHeight="1">
      <c r="A97" s="269">
        <v>2474</v>
      </c>
      <c r="B97" s="217" t="s">
        <v>173</v>
      </c>
      <c r="C97" s="217">
        <v>7</v>
      </c>
      <c r="D97" s="217">
        <v>4</v>
      </c>
      <c r="E97" s="82" t="s">
        <v>619</v>
      </c>
      <c r="F97" s="83" t="s">
        <v>359</v>
      </c>
      <c r="G97" s="23">
        <f t="shared" si="1"/>
        <v>0</v>
      </c>
      <c r="H97" s="23"/>
      <c r="I97" s="23"/>
      <c r="J97" s="90"/>
      <c r="L97" s="90"/>
    </row>
    <row r="98" spans="1:12" ht="43.5" customHeight="1">
      <c r="A98" s="269">
        <v>2480</v>
      </c>
      <c r="B98" s="68" t="s">
        <v>173</v>
      </c>
      <c r="C98" s="68">
        <v>8</v>
      </c>
      <c r="D98" s="68">
        <v>0</v>
      </c>
      <c r="E98" s="78" t="s">
        <v>620</v>
      </c>
      <c r="F98" s="79" t="s">
        <v>360</v>
      </c>
      <c r="G98" s="23">
        <f t="shared" si="1"/>
        <v>4520</v>
      </c>
      <c r="H98" s="23">
        <f>SUM(H99:H105)</f>
        <v>0</v>
      </c>
      <c r="I98" s="23">
        <f>SUM(I99:I105)</f>
        <v>4520</v>
      </c>
      <c r="J98" s="90"/>
      <c r="L98" s="90"/>
    </row>
    <row r="99" spans="1:9" ht="39.75" customHeight="1">
      <c r="A99" s="269">
        <v>2481</v>
      </c>
      <c r="B99" s="217" t="s">
        <v>173</v>
      </c>
      <c r="C99" s="217">
        <v>8</v>
      </c>
      <c r="D99" s="217">
        <v>1</v>
      </c>
      <c r="E99" s="82" t="s">
        <v>621</v>
      </c>
      <c r="F99" s="87" t="s">
        <v>361</v>
      </c>
      <c r="G99" s="23">
        <f t="shared" si="1"/>
        <v>0</v>
      </c>
      <c r="H99" s="23"/>
      <c r="I99" s="23"/>
    </row>
    <row r="100" spans="1:9" ht="39.75" customHeight="1">
      <c r="A100" s="269">
        <v>2482</v>
      </c>
      <c r="B100" s="217" t="s">
        <v>173</v>
      </c>
      <c r="C100" s="217">
        <v>8</v>
      </c>
      <c r="D100" s="217">
        <v>2</v>
      </c>
      <c r="E100" s="82" t="s">
        <v>622</v>
      </c>
      <c r="F100" s="87" t="s">
        <v>362</v>
      </c>
      <c r="G100" s="23">
        <f t="shared" si="1"/>
        <v>0</v>
      </c>
      <c r="H100" s="23"/>
      <c r="I100" s="23"/>
    </row>
    <row r="101" spans="1:9" ht="28.5" customHeight="1">
      <c r="A101" s="269">
        <v>2483</v>
      </c>
      <c r="B101" s="217" t="s">
        <v>173</v>
      </c>
      <c r="C101" s="217">
        <v>8</v>
      </c>
      <c r="D101" s="217">
        <v>3</v>
      </c>
      <c r="E101" s="82" t="s">
        <v>623</v>
      </c>
      <c r="F101" s="87" t="s">
        <v>363</v>
      </c>
      <c r="G101" s="23">
        <f t="shared" si="1"/>
        <v>0</v>
      </c>
      <c r="H101" s="23"/>
      <c r="I101" s="23"/>
    </row>
    <row r="102" spans="1:9" ht="40.5" customHeight="1">
      <c r="A102" s="269">
        <v>2484</v>
      </c>
      <c r="B102" s="217" t="s">
        <v>173</v>
      </c>
      <c r="C102" s="217">
        <v>8</v>
      </c>
      <c r="D102" s="217">
        <v>4</v>
      </c>
      <c r="E102" s="82" t="s">
        <v>624</v>
      </c>
      <c r="F102" s="87" t="s">
        <v>364</v>
      </c>
      <c r="G102" s="23">
        <f t="shared" si="1"/>
        <v>0</v>
      </c>
      <c r="H102" s="23"/>
      <c r="I102" s="23"/>
    </row>
    <row r="103" spans="1:15" ht="27.75" customHeight="1">
      <c r="A103" s="269">
        <v>2485</v>
      </c>
      <c r="B103" s="217" t="s">
        <v>173</v>
      </c>
      <c r="C103" s="217">
        <v>8</v>
      </c>
      <c r="D103" s="217">
        <v>5</v>
      </c>
      <c r="E103" s="82" t="s">
        <v>625</v>
      </c>
      <c r="F103" s="87" t="s">
        <v>365</v>
      </c>
      <c r="G103" s="23">
        <f t="shared" si="1"/>
        <v>4520</v>
      </c>
      <c r="H103" s="23"/>
      <c r="I103" s="23">
        <v>4520</v>
      </c>
      <c r="J103" s="90"/>
      <c r="O103" s="90"/>
    </row>
    <row r="104" spans="1:9" ht="27" customHeight="1">
      <c r="A104" s="269">
        <v>2486</v>
      </c>
      <c r="B104" s="217" t="s">
        <v>173</v>
      </c>
      <c r="C104" s="217">
        <v>8</v>
      </c>
      <c r="D104" s="217">
        <v>6</v>
      </c>
      <c r="E104" s="82" t="s">
        <v>626</v>
      </c>
      <c r="F104" s="87" t="s">
        <v>366</v>
      </c>
      <c r="G104" s="23">
        <f aca="true" t="shared" si="2" ref="G104:G148">SUM(H104:I104)</f>
        <v>0</v>
      </c>
      <c r="H104" s="23"/>
      <c r="I104" s="23"/>
    </row>
    <row r="105" spans="1:9" ht="27" customHeight="1">
      <c r="A105" s="269">
        <v>2487</v>
      </c>
      <c r="B105" s="217" t="s">
        <v>173</v>
      </c>
      <c r="C105" s="217">
        <v>8</v>
      </c>
      <c r="D105" s="217">
        <v>7</v>
      </c>
      <c r="E105" s="82" t="s">
        <v>627</v>
      </c>
      <c r="F105" s="87" t="s">
        <v>367</v>
      </c>
      <c r="G105" s="23">
        <f t="shared" si="2"/>
        <v>0</v>
      </c>
      <c r="H105" s="23"/>
      <c r="I105" s="23"/>
    </row>
    <row r="106" spans="1:9" ht="27" customHeight="1">
      <c r="A106" s="269">
        <v>2490</v>
      </c>
      <c r="B106" s="68" t="s">
        <v>173</v>
      </c>
      <c r="C106" s="68">
        <v>9</v>
      </c>
      <c r="D106" s="68">
        <v>0</v>
      </c>
      <c r="E106" s="78" t="s">
        <v>628</v>
      </c>
      <c r="F106" s="79" t="s">
        <v>368</v>
      </c>
      <c r="G106" s="23">
        <f t="shared" si="2"/>
        <v>-52492.18</v>
      </c>
      <c r="H106" s="23">
        <f>SUM(H107)</f>
        <v>0</v>
      </c>
      <c r="I106" s="23">
        <f>SUM(I107)</f>
        <v>-52492.18</v>
      </c>
    </row>
    <row r="107" spans="1:10" ht="27" customHeight="1">
      <c r="A107" s="269">
        <v>2491</v>
      </c>
      <c r="B107" s="217" t="s">
        <v>173</v>
      </c>
      <c r="C107" s="217">
        <v>9</v>
      </c>
      <c r="D107" s="217">
        <v>1</v>
      </c>
      <c r="E107" s="82" t="s">
        <v>629</v>
      </c>
      <c r="F107" s="87" t="s">
        <v>369</v>
      </c>
      <c r="G107" s="23">
        <f t="shared" si="2"/>
        <v>-52492.18</v>
      </c>
      <c r="H107" s="23"/>
      <c r="I107" s="23">
        <v>-52492.18</v>
      </c>
      <c r="J107" s="90"/>
    </row>
    <row r="108" spans="1:12" s="76" customFormat="1" ht="58.5" customHeight="1">
      <c r="A108" s="269">
        <v>2500</v>
      </c>
      <c r="B108" s="68" t="s">
        <v>174</v>
      </c>
      <c r="C108" s="68">
        <v>0</v>
      </c>
      <c r="D108" s="68">
        <v>0</v>
      </c>
      <c r="E108" s="216" t="s">
        <v>630</v>
      </c>
      <c r="F108" s="88" t="s">
        <v>370</v>
      </c>
      <c r="G108" s="23">
        <f t="shared" si="2"/>
        <v>88736.7</v>
      </c>
      <c r="H108" s="23">
        <f>SUM(H109+H111+H113+H115+H117+H119)</f>
        <v>80303.7</v>
      </c>
      <c r="I108" s="23">
        <f>SUM(I109+I111+I113+I115+I117+I119)</f>
        <v>8433</v>
      </c>
      <c r="K108" s="77"/>
      <c r="L108" s="77"/>
    </row>
    <row r="109" spans="1:12" ht="16.5" customHeight="1">
      <c r="A109" s="269">
        <v>2510</v>
      </c>
      <c r="B109" s="68" t="s">
        <v>174</v>
      </c>
      <c r="C109" s="68">
        <v>1</v>
      </c>
      <c r="D109" s="68">
        <v>0</v>
      </c>
      <c r="E109" s="78" t="s">
        <v>631</v>
      </c>
      <c r="F109" s="79" t="s">
        <v>371</v>
      </c>
      <c r="G109" s="23">
        <f t="shared" si="2"/>
        <v>81803.7</v>
      </c>
      <c r="H109" s="23">
        <f>SUM(H110)</f>
        <v>79303.7</v>
      </c>
      <c r="I109" s="23">
        <f>SUM(I110)</f>
        <v>2500</v>
      </c>
      <c r="L109" s="55"/>
    </row>
    <row r="110" spans="1:15" ht="16.5" customHeight="1">
      <c r="A110" s="269">
        <v>2511</v>
      </c>
      <c r="B110" s="217" t="s">
        <v>174</v>
      </c>
      <c r="C110" s="217">
        <v>1</v>
      </c>
      <c r="D110" s="217">
        <v>1</v>
      </c>
      <c r="E110" s="82" t="s">
        <v>632</v>
      </c>
      <c r="F110" s="87" t="s">
        <v>372</v>
      </c>
      <c r="G110" s="23">
        <f t="shared" si="2"/>
        <v>81803.7</v>
      </c>
      <c r="H110" s="23">
        <v>79303.7</v>
      </c>
      <c r="I110" s="23">
        <v>2500</v>
      </c>
      <c r="J110" s="90"/>
      <c r="K110" s="279"/>
      <c r="L110" s="280"/>
      <c r="M110" s="55"/>
      <c r="N110" s="55"/>
      <c r="O110" s="55"/>
    </row>
    <row r="111" spans="1:12" ht="16.5" customHeight="1">
      <c r="A111" s="269">
        <v>2520</v>
      </c>
      <c r="B111" s="68" t="s">
        <v>174</v>
      </c>
      <c r="C111" s="68">
        <v>2</v>
      </c>
      <c r="D111" s="68">
        <v>0</v>
      </c>
      <c r="E111" s="78" t="s">
        <v>633</v>
      </c>
      <c r="F111" s="79" t="s">
        <v>373</v>
      </c>
      <c r="G111" s="23">
        <f t="shared" si="2"/>
        <v>5933</v>
      </c>
      <c r="H111" s="23">
        <f>H112</f>
        <v>0</v>
      </c>
      <c r="I111" s="23">
        <f>SUM(I112)</f>
        <v>5933</v>
      </c>
      <c r="L111" s="55"/>
    </row>
    <row r="112" spans="1:13" ht="16.5" customHeight="1">
      <c r="A112" s="269">
        <v>2521</v>
      </c>
      <c r="B112" s="217" t="s">
        <v>174</v>
      </c>
      <c r="C112" s="217">
        <v>2</v>
      </c>
      <c r="D112" s="217">
        <v>1</v>
      </c>
      <c r="E112" s="82" t="s">
        <v>634</v>
      </c>
      <c r="F112" s="87" t="s">
        <v>374</v>
      </c>
      <c r="G112" s="23">
        <f t="shared" si="2"/>
        <v>5933</v>
      </c>
      <c r="H112" s="23">
        <v>0</v>
      </c>
      <c r="I112" s="23">
        <v>5933</v>
      </c>
      <c r="J112" s="90"/>
      <c r="M112" s="90"/>
    </row>
    <row r="113" spans="1:13" ht="16.5" customHeight="1">
      <c r="A113" s="269">
        <v>2530</v>
      </c>
      <c r="B113" s="68" t="s">
        <v>174</v>
      </c>
      <c r="C113" s="68">
        <v>3</v>
      </c>
      <c r="D113" s="68">
        <v>0</v>
      </c>
      <c r="E113" s="78" t="s">
        <v>635</v>
      </c>
      <c r="F113" s="79" t="s">
        <v>375</v>
      </c>
      <c r="G113" s="23">
        <f t="shared" si="2"/>
        <v>0</v>
      </c>
      <c r="H113" s="23">
        <f>SUM(H114)</f>
        <v>0</v>
      </c>
      <c r="I113" s="23">
        <f>SUM(I114)</f>
        <v>0</v>
      </c>
      <c r="M113" s="90"/>
    </row>
    <row r="114" spans="1:13" ht="16.5" customHeight="1">
      <c r="A114" s="269">
        <v>2531</v>
      </c>
      <c r="B114" s="217" t="s">
        <v>174</v>
      </c>
      <c r="C114" s="217">
        <v>3</v>
      </c>
      <c r="D114" s="217">
        <v>1</v>
      </c>
      <c r="E114" s="82" t="s">
        <v>636</v>
      </c>
      <c r="F114" s="87" t="s">
        <v>376</v>
      </c>
      <c r="G114" s="23">
        <f t="shared" si="2"/>
        <v>0</v>
      </c>
      <c r="H114" s="23">
        <v>0</v>
      </c>
      <c r="I114" s="23"/>
      <c r="M114" s="90"/>
    </row>
    <row r="115" spans="1:13" ht="27.75" customHeight="1">
      <c r="A115" s="269">
        <v>2540</v>
      </c>
      <c r="B115" s="68" t="s">
        <v>174</v>
      </c>
      <c r="C115" s="68">
        <v>4</v>
      </c>
      <c r="D115" s="68">
        <v>0</v>
      </c>
      <c r="E115" s="78" t="s">
        <v>637</v>
      </c>
      <c r="F115" s="79" t="s">
        <v>377</v>
      </c>
      <c r="G115" s="23">
        <f t="shared" si="2"/>
        <v>0</v>
      </c>
      <c r="H115" s="23">
        <f>SUM(H116)</f>
        <v>0</v>
      </c>
      <c r="I115" s="23">
        <f>SUM(I116)</f>
        <v>0</v>
      </c>
      <c r="M115" s="90"/>
    </row>
    <row r="116" spans="1:13" ht="27" customHeight="1">
      <c r="A116" s="269">
        <v>2541</v>
      </c>
      <c r="B116" s="217" t="s">
        <v>174</v>
      </c>
      <c r="C116" s="217">
        <v>4</v>
      </c>
      <c r="D116" s="217">
        <v>1</v>
      </c>
      <c r="E116" s="82" t="s">
        <v>638</v>
      </c>
      <c r="F116" s="87" t="s">
        <v>378</v>
      </c>
      <c r="G116" s="23">
        <f t="shared" si="2"/>
        <v>0</v>
      </c>
      <c r="H116" s="23"/>
      <c r="I116" s="23"/>
      <c r="M116" s="55"/>
    </row>
    <row r="117" spans="1:9" ht="39.75" customHeight="1">
      <c r="A117" s="269">
        <v>2550</v>
      </c>
      <c r="B117" s="68" t="s">
        <v>174</v>
      </c>
      <c r="C117" s="68">
        <v>5</v>
      </c>
      <c r="D117" s="68">
        <v>0</v>
      </c>
      <c r="E117" s="78" t="s">
        <v>639</v>
      </c>
      <c r="F117" s="79" t="s">
        <v>379</v>
      </c>
      <c r="G117" s="23">
        <f t="shared" si="2"/>
        <v>0</v>
      </c>
      <c r="H117" s="23">
        <f>SUM(H118)</f>
        <v>0</v>
      </c>
      <c r="I117" s="23">
        <f>SUM(I118)</f>
        <v>0</v>
      </c>
    </row>
    <row r="118" spans="1:15" ht="27" customHeight="1">
      <c r="A118" s="269">
        <v>2551</v>
      </c>
      <c r="B118" s="217" t="s">
        <v>174</v>
      </c>
      <c r="C118" s="217">
        <v>5</v>
      </c>
      <c r="D118" s="217">
        <v>1</v>
      </c>
      <c r="E118" s="82" t="s">
        <v>640</v>
      </c>
      <c r="F118" s="87" t="s">
        <v>380</v>
      </c>
      <c r="G118" s="23">
        <f t="shared" si="2"/>
        <v>0</v>
      </c>
      <c r="H118" s="23"/>
      <c r="I118" s="23"/>
      <c r="O118" s="90"/>
    </row>
    <row r="119" spans="1:9" ht="27" customHeight="1">
      <c r="A119" s="269">
        <v>2560</v>
      </c>
      <c r="B119" s="68" t="s">
        <v>174</v>
      </c>
      <c r="C119" s="68">
        <v>6</v>
      </c>
      <c r="D119" s="68">
        <v>0</v>
      </c>
      <c r="E119" s="78" t="s">
        <v>641</v>
      </c>
      <c r="F119" s="79" t="s">
        <v>381</v>
      </c>
      <c r="G119" s="23">
        <f t="shared" si="2"/>
        <v>1000</v>
      </c>
      <c r="H119" s="23">
        <f>SUM(H120)</f>
        <v>1000</v>
      </c>
      <c r="I119" s="23">
        <f>SUM(I120)</f>
        <v>0</v>
      </c>
    </row>
    <row r="120" spans="1:9" ht="27" customHeight="1">
      <c r="A120" s="269">
        <v>2561</v>
      </c>
      <c r="B120" s="217" t="s">
        <v>174</v>
      </c>
      <c r="C120" s="217">
        <v>6</v>
      </c>
      <c r="D120" s="217">
        <v>1</v>
      </c>
      <c r="E120" s="82" t="s">
        <v>642</v>
      </c>
      <c r="F120" s="87" t="s">
        <v>382</v>
      </c>
      <c r="G120" s="23">
        <f t="shared" si="2"/>
        <v>1000</v>
      </c>
      <c r="H120" s="23">
        <v>1000</v>
      </c>
      <c r="I120" s="23"/>
    </row>
    <row r="121" spans="1:15" s="76" customFormat="1" ht="57.75" customHeight="1">
      <c r="A121" s="269">
        <v>2600</v>
      </c>
      <c r="B121" s="68" t="s">
        <v>175</v>
      </c>
      <c r="C121" s="68">
        <v>0</v>
      </c>
      <c r="D121" s="68">
        <v>0</v>
      </c>
      <c r="E121" s="216" t="s">
        <v>643</v>
      </c>
      <c r="F121" s="88" t="s">
        <v>383</v>
      </c>
      <c r="G121" s="23">
        <f t="shared" si="2"/>
        <v>140024.1</v>
      </c>
      <c r="H121" s="23">
        <f>H126+H128</f>
        <v>36368.1</v>
      </c>
      <c r="I121" s="23">
        <f>SUM(I122+I124+I126+I128+I130+I132)</f>
        <v>103656</v>
      </c>
      <c r="J121" s="212"/>
      <c r="K121" s="77"/>
      <c r="O121" s="76" t="s">
        <v>1043</v>
      </c>
    </row>
    <row r="122" spans="1:9" ht="14.25" customHeight="1">
      <c r="A122" s="269">
        <v>2610</v>
      </c>
      <c r="B122" s="68" t="s">
        <v>175</v>
      </c>
      <c r="C122" s="68">
        <v>1</v>
      </c>
      <c r="D122" s="68">
        <v>0</v>
      </c>
      <c r="E122" s="78" t="s">
        <v>644</v>
      </c>
      <c r="F122" s="79" t="s">
        <v>384</v>
      </c>
      <c r="G122" s="23">
        <f t="shared" si="2"/>
        <v>0</v>
      </c>
      <c r="H122" s="23">
        <f>SUM(H123)</f>
        <v>0</v>
      </c>
      <c r="I122" s="23">
        <f>SUM(I123)</f>
        <v>0</v>
      </c>
    </row>
    <row r="123" spans="1:9" ht="14.25" customHeight="1">
      <c r="A123" s="269">
        <v>2611</v>
      </c>
      <c r="B123" s="217" t="s">
        <v>175</v>
      </c>
      <c r="C123" s="217">
        <v>1</v>
      </c>
      <c r="D123" s="217">
        <v>1</v>
      </c>
      <c r="E123" s="82" t="s">
        <v>645</v>
      </c>
      <c r="F123" s="87" t="s">
        <v>385</v>
      </c>
      <c r="G123" s="23">
        <f t="shared" si="2"/>
        <v>0</v>
      </c>
      <c r="H123" s="23"/>
      <c r="I123" s="23"/>
    </row>
    <row r="124" spans="1:9" ht="14.25" customHeight="1">
      <c r="A124" s="269">
        <v>2620</v>
      </c>
      <c r="B124" s="68" t="s">
        <v>175</v>
      </c>
      <c r="C124" s="68">
        <v>2</v>
      </c>
      <c r="D124" s="68">
        <v>0</v>
      </c>
      <c r="E124" s="78" t="s">
        <v>646</v>
      </c>
      <c r="F124" s="79" t="s">
        <v>386</v>
      </c>
      <c r="G124" s="23">
        <f t="shared" si="2"/>
        <v>0</v>
      </c>
      <c r="H124" s="23">
        <f>SUM(H125)</f>
        <v>0</v>
      </c>
      <c r="I124" s="23">
        <f>SUM(I125)</f>
        <v>0</v>
      </c>
    </row>
    <row r="125" spans="1:9" ht="14.25" customHeight="1">
      <c r="A125" s="269">
        <v>2621</v>
      </c>
      <c r="B125" s="217" t="s">
        <v>175</v>
      </c>
      <c r="C125" s="217">
        <v>2</v>
      </c>
      <c r="D125" s="217">
        <v>1</v>
      </c>
      <c r="E125" s="82" t="s">
        <v>647</v>
      </c>
      <c r="F125" s="87" t="s">
        <v>387</v>
      </c>
      <c r="G125" s="23">
        <f t="shared" si="2"/>
        <v>0</v>
      </c>
      <c r="H125" s="23"/>
      <c r="I125" s="23">
        <v>0</v>
      </c>
    </row>
    <row r="126" spans="1:9" ht="14.25" customHeight="1">
      <c r="A126" s="269">
        <v>2630</v>
      </c>
      <c r="B126" s="68" t="s">
        <v>175</v>
      </c>
      <c r="C126" s="68">
        <v>3</v>
      </c>
      <c r="D126" s="68">
        <v>0</v>
      </c>
      <c r="E126" s="78" t="s">
        <v>648</v>
      </c>
      <c r="F126" s="79" t="s">
        <v>388</v>
      </c>
      <c r="G126" s="23">
        <f t="shared" si="2"/>
        <v>90700</v>
      </c>
      <c r="H126" s="23">
        <f>SUM(H127)</f>
        <v>19086</v>
      </c>
      <c r="I126" s="23">
        <f>I127</f>
        <v>71614</v>
      </c>
    </row>
    <row r="127" spans="1:12" ht="14.25" customHeight="1">
      <c r="A127" s="269">
        <v>2631</v>
      </c>
      <c r="B127" s="217" t="s">
        <v>175</v>
      </c>
      <c r="C127" s="217">
        <v>3</v>
      </c>
      <c r="D127" s="217">
        <v>1</v>
      </c>
      <c r="E127" s="82" t="s">
        <v>649</v>
      </c>
      <c r="F127" s="92" t="s">
        <v>389</v>
      </c>
      <c r="G127" s="23">
        <f t="shared" si="2"/>
        <v>90700</v>
      </c>
      <c r="H127" s="23">
        <v>19086</v>
      </c>
      <c r="I127" s="23">
        <v>71614</v>
      </c>
      <c r="J127" s="90"/>
      <c r="L127" s="59"/>
    </row>
    <row r="128" spans="1:9" ht="14.25" customHeight="1">
      <c r="A128" s="269">
        <v>2640</v>
      </c>
      <c r="B128" s="68" t="s">
        <v>175</v>
      </c>
      <c r="C128" s="68">
        <v>4</v>
      </c>
      <c r="D128" s="68">
        <v>0</v>
      </c>
      <c r="E128" s="78" t="s">
        <v>650</v>
      </c>
      <c r="F128" s="79" t="s">
        <v>390</v>
      </c>
      <c r="G128" s="23">
        <f t="shared" si="2"/>
        <v>44849.1</v>
      </c>
      <c r="H128" s="23">
        <f>SUM(H129)</f>
        <v>17282.1</v>
      </c>
      <c r="I128" s="23">
        <f>SUM(I129)</f>
        <v>27567</v>
      </c>
    </row>
    <row r="129" spans="1:13" ht="14.25" customHeight="1">
      <c r="A129" s="269">
        <v>2641</v>
      </c>
      <c r="B129" s="217" t="s">
        <v>175</v>
      </c>
      <c r="C129" s="217">
        <v>4</v>
      </c>
      <c r="D129" s="217">
        <v>1</v>
      </c>
      <c r="E129" s="82" t="s">
        <v>651</v>
      </c>
      <c r="F129" s="87" t="s">
        <v>391</v>
      </c>
      <c r="G129" s="23">
        <f t="shared" si="2"/>
        <v>44849.1</v>
      </c>
      <c r="H129" s="23">
        <v>17282.1</v>
      </c>
      <c r="I129" s="23">
        <v>27567</v>
      </c>
      <c r="J129" s="90"/>
      <c r="L129" s="281"/>
      <c r="M129" s="90"/>
    </row>
    <row r="130" spans="1:9" ht="39.75" customHeight="1">
      <c r="A130" s="269">
        <v>2650</v>
      </c>
      <c r="B130" s="68" t="s">
        <v>175</v>
      </c>
      <c r="C130" s="68">
        <v>5</v>
      </c>
      <c r="D130" s="68">
        <v>0</v>
      </c>
      <c r="E130" s="78" t="s">
        <v>652</v>
      </c>
      <c r="F130" s="79" t="s">
        <v>394</v>
      </c>
      <c r="G130" s="23">
        <f t="shared" si="2"/>
        <v>4475</v>
      </c>
      <c r="H130" s="23">
        <f>SUM(H131)</f>
        <v>0</v>
      </c>
      <c r="I130" s="23">
        <f>SUM(I131)</f>
        <v>4475</v>
      </c>
    </row>
    <row r="131" spans="1:13" ht="39" customHeight="1">
      <c r="A131" s="269">
        <v>2651</v>
      </c>
      <c r="B131" s="217" t="s">
        <v>175</v>
      </c>
      <c r="C131" s="217">
        <v>5</v>
      </c>
      <c r="D131" s="217">
        <v>1</v>
      </c>
      <c r="E131" s="82" t="s">
        <v>653</v>
      </c>
      <c r="F131" s="87" t="s">
        <v>395</v>
      </c>
      <c r="G131" s="23">
        <f t="shared" si="2"/>
        <v>4475</v>
      </c>
      <c r="H131" s="23"/>
      <c r="I131" s="23">
        <v>4475</v>
      </c>
      <c r="J131" s="90"/>
      <c r="M131" s="90"/>
    </row>
    <row r="132" spans="1:9" ht="29.25" customHeight="1">
      <c r="A132" s="269">
        <v>2660</v>
      </c>
      <c r="B132" s="68" t="s">
        <v>175</v>
      </c>
      <c r="C132" s="68">
        <v>6</v>
      </c>
      <c r="D132" s="68">
        <v>0</v>
      </c>
      <c r="E132" s="78" t="s">
        <v>654</v>
      </c>
      <c r="F132" s="89" t="s">
        <v>396</v>
      </c>
      <c r="G132" s="23">
        <f t="shared" si="2"/>
        <v>0</v>
      </c>
      <c r="H132" s="23">
        <f>SUM(H133)</f>
        <v>0</v>
      </c>
      <c r="I132" s="23">
        <f>SUM(I133)</f>
        <v>0</v>
      </c>
    </row>
    <row r="133" spans="1:9" ht="26.25" customHeight="1">
      <c r="A133" s="269">
        <v>2661</v>
      </c>
      <c r="B133" s="217" t="s">
        <v>175</v>
      </c>
      <c r="C133" s="217">
        <v>6</v>
      </c>
      <c r="D133" s="217">
        <v>1</v>
      </c>
      <c r="E133" s="82" t="s">
        <v>655</v>
      </c>
      <c r="F133" s="87" t="s">
        <v>397</v>
      </c>
      <c r="G133" s="23">
        <f t="shared" si="2"/>
        <v>0</v>
      </c>
      <c r="H133" s="23"/>
      <c r="I133" s="23">
        <v>0</v>
      </c>
    </row>
    <row r="134" spans="1:11" s="76" customFormat="1" ht="42.75" customHeight="1">
      <c r="A134" s="269">
        <v>2700</v>
      </c>
      <c r="B134" s="68" t="s">
        <v>176</v>
      </c>
      <c r="C134" s="68">
        <v>0</v>
      </c>
      <c r="D134" s="68">
        <v>0</v>
      </c>
      <c r="E134" s="93" t="s">
        <v>656</v>
      </c>
      <c r="F134" s="88" t="s">
        <v>398</v>
      </c>
      <c r="G134" s="23">
        <f t="shared" si="2"/>
        <v>1400</v>
      </c>
      <c r="H134" s="23">
        <f>SUM(H135+H139+H144+H149+H151+H153)</f>
        <v>1400</v>
      </c>
      <c r="I134" s="23">
        <f>SUM(I135+I139+I144+I149+I151+I153)</f>
        <v>0</v>
      </c>
      <c r="K134" s="77"/>
    </row>
    <row r="135" spans="1:9" ht="27" customHeight="1">
      <c r="A135" s="269">
        <v>2710</v>
      </c>
      <c r="B135" s="68" t="s">
        <v>176</v>
      </c>
      <c r="C135" s="68">
        <v>1</v>
      </c>
      <c r="D135" s="68">
        <v>0</v>
      </c>
      <c r="E135" s="78" t="s">
        <v>657</v>
      </c>
      <c r="F135" s="79" t="s">
        <v>399</v>
      </c>
      <c r="G135" s="23">
        <f t="shared" si="2"/>
        <v>0</v>
      </c>
      <c r="H135" s="23">
        <f>SUM(H136:H138)</f>
        <v>0</v>
      </c>
      <c r="I135" s="23">
        <f>SUM(I136:I138)</f>
        <v>0</v>
      </c>
    </row>
    <row r="136" spans="1:9" ht="15" customHeight="1">
      <c r="A136" s="269">
        <v>2711</v>
      </c>
      <c r="B136" s="217" t="s">
        <v>176</v>
      </c>
      <c r="C136" s="217">
        <v>1</v>
      </c>
      <c r="D136" s="217">
        <v>1</v>
      </c>
      <c r="E136" s="82" t="s">
        <v>658</v>
      </c>
      <c r="F136" s="87" t="s">
        <v>400</v>
      </c>
      <c r="G136" s="23">
        <f t="shared" si="2"/>
        <v>0</v>
      </c>
      <c r="H136" s="23"/>
      <c r="I136" s="23"/>
    </row>
    <row r="137" spans="1:9" ht="15" customHeight="1">
      <c r="A137" s="269">
        <v>2712</v>
      </c>
      <c r="B137" s="217" t="s">
        <v>176</v>
      </c>
      <c r="C137" s="217">
        <v>1</v>
      </c>
      <c r="D137" s="217">
        <v>2</v>
      </c>
      <c r="E137" s="82" t="s">
        <v>659</v>
      </c>
      <c r="F137" s="87" t="s">
        <v>401</v>
      </c>
      <c r="G137" s="23">
        <f t="shared" si="2"/>
        <v>0</v>
      </c>
      <c r="H137" s="23"/>
      <c r="I137" s="23"/>
    </row>
    <row r="138" spans="1:9" ht="15" customHeight="1">
      <c r="A138" s="269">
        <v>2713</v>
      </c>
      <c r="B138" s="217" t="s">
        <v>176</v>
      </c>
      <c r="C138" s="217">
        <v>1</v>
      </c>
      <c r="D138" s="217">
        <v>3</v>
      </c>
      <c r="E138" s="82" t="s">
        <v>660</v>
      </c>
      <c r="F138" s="87" t="s">
        <v>402</v>
      </c>
      <c r="G138" s="23">
        <f t="shared" si="2"/>
        <v>0</v>
      </c>
      <c r="H138" s="23"/>
      <c r="I138" s="23"/>
    </row>
    <row r="139" spans="1:9" ht="18" customHeight="1">
      <c r="A139" s="269">
        <v>2720</v>
      </c>
      <c r="B139" s="68" t="s">
        <v>176</v>
      </c>
      <c r="C139" s="68">
        <v>2</v>
      </c>
      <c r="D139" s="68">
        <v>0</v>
      </c>
      <c r="E139" s="78" t="s">
        <v>661</v>
      </c>
      <c r="F139" s="79" t="s">
        <v>403</v>
      </c>
      <c r="G139" s="23">
        <f t="shared" si="2"/>
        <v>1000</v>
      </c>
      <c r="H139" s="23">
        <f>H140</f>
        <v>1000</v>
      </c>
      <c r="I139" s="23">
        <f>SUM(I140:I143)</f>
        <v>0</v>
      </c>
    </row>
    <row r="140" spans="1:9" ht="15" customHeight="1">
      <c r="A140" s="269">
        <v>2721</v>
      </c>
      <c r="B140" s="217" t="s">
        <v>176</v>
      </c>
      <c r="C140" s="217">
        <v>2</v>
      </c>
      <c r="D140" s="217">
        <v>1</v>
      </c>
      <c r="E140" s="82" t="s">
        <v>662</v>
      </c>
      <c r="F140" s="87" t="s">
        <v>404</v>
      </c>
      <c r="G140" s="23">
        <f t="shared" si="2"/>
        <v>1000</v>
      </c>
      <c r="H140" s="23">
        <v>1000</v>
      </c>
      <c r="I140" s="23"/>
    </row>
    <row r="141" spans="1:9" ht="15" customHeight="1">
      <c r="A141" s="269">
        <v>2722</v>
      </c>
      <c r="B141" s="217" t="s">
        <v>176</v>
      </c>
      <c r="C141" s="217">
        <v>2</v>
      </c>
      <c r="D141" s="217">
        <v>2</v>
      </c>
      <c r="E141" s="82" t="s">
        <v>663</v>
      </c>
      <c r="F141" s="87" t="s">
        <v>405</v>
      </c>
      <c r="G141" s="23">
        <f t="shared" si="2"/>
        <v>0</v>
      </c>
      <c r="H141" s="23"/>
      <c r="I141" s="23"/>
    </row>
    <row r="142" spans="1:9" ht="15" customHeight="1">
      <c r="A142" s="269">
        <v>2723</v>
      </c>
      <c r="B142" s="217" t="s">
        <v>176</v>
      </c>
      <c r="C142" s="217">
        <v>2</v>
      </c>
      <c r="D142" s="217">
        <v>3</v>
      </c>
      <c r="E142" s="82" t="s">
        <v>664</v>
      </c>
      <c r="F142" s="87" t="s">
        <v>406</v>
      </c>
      <c r="G142" s="23">
        <f t="shared" si="2"/>
        <v>0</v>
      </c>
      <c r="H142" s="23"/>
      <c r="I142" s="23"/>
    </row>
    <row r="143" spans="1:9" ht="15" customHeight="1">
      <c r="A143" s="269">
        <v>2724</v>
      </c>
      <c r="B143" s="217" t="s">
        <v>176</v>
      </c>
      <c r="C143" s="217">
        <v>2</v>
      </c>
      <c r="D143" s="217">
        <v>4</v>
      </c>
      <c r="E143" s="82" t="s">
        <v>665</v>
      </c>
      <c r="F143" s="87" t="s">
        <v>407</v>
      </c>
      <c r="G143" s="23">
        <f t="shared" si="2"/>
        <v>0</v>
      </c>
      <c r="H143" s="23"/>
      <c r="I143" s="23"/>
    </row>
    <row r="144" spans="1:9" ht="15" customHeight="1" hidden="1">
      <c r="A144" s="269">
        <v>2730</v>
      </c>
      <c r="B144" s="68" t="s">
        <v>176</v>
      </c>
      <c r="C144" s="68">
        <v>3</v>
      </c>
      <c r="D144" s="68">
        <v>0</v>
      </c>
      <c r="E144" s="78" t="s">
        <v>666</v>
      </c>
      <c r="F144" s="79" t="s">
        <v>408</v>
      </c>
      <c r="G144" s="23">
        <f t="shared" si="2"/>
        <v>0</v>
      </c>
      <c r="H144" s="23">
        <f>SUM(H145:H148)</f>
        <v>0</v>
      </c>
      <c r="I144" s="23">
        <f>SUM(I145:I148)</f>
        <v>0</v>
      </c>
    </row>
    <row r="145" spans="1:9" ht="24.75" customHeight="1" hidden="1">
      <c r="A145" s="269">
        <v>2731</v>
      </c>
      <c r="B145" s="217" t="s">
        <v>176</v>
      </c>
      <c r="C145" s="217">
        <v>3</v>
      </c>
      <c r="D145" s="217">
        <v>1</v>
      </c>
      <c r="E145" s="82" t="s">
        <v>667</v>
      </c>
      <c r="F145" s="83" t="s">
        <v>409</v>
      </c>
      <c r="G145" s="23">
        <f t="shared" si="2"/>
        <v>0</v>
      </c>
      <c r="H145" s="23"/>
      <c r="I145" s="23"/>
    </row>
    <row r="146" spans="1:9" ht="27.75" customHeight="1" hidden="1">
      <c r="A146" s="269">
        <v>2732</v>
      </c>
      <c r="B146" s="217" t="s">
        <v>176</v>
      </c>
      <c r="C146" s="217">
        <v>3</v>
      </c>
      <c r="D146" s="217">
        <v>2</v>
      </c>
      <c r="E146" s="82" t="s">
        <v>668</v>
      </c>
      <c r="F146" s="83" t="s">
        <v>410</v>
      </c>
      <c r="G146" s="23">
        <f t="shared" si="2"/>
        <v>0</v>
      </c>
      <c r="H146" s="23"/>
      <c r="I146" s="23"/>
    </row>
    <row r="147" spans="1:9" ht="24.75" customHeight="1" hidden="1">
      <c r="A147" s="269">
        <v>2733</v>
      </c>
      <c r="B147" s="217" t="s">
        <v>176</v>
      </c>
      <c r="C147" s="217">
        <v>3</v>
      </c>
      <c r="D147" s="217">
        <v>3</v>
      </c>
      <c r="E147" s="82" t="s">
        <v>669</v>
      </c>
      <c r="F147" s="83" t="s">
        <v>411</v>
      </c>
      <c r="G147" s="23">
        <f t="shared" si="2"/>
        <v>0</v>
      </c>
      <c r="H147" s="23"/>
      <c r="I147" s="23"/>
    </row>
    <row r="148" spans="1:9" ht="24.75" customHeight="1" hidden="1">
      <c r="A148" s="269">
        <v>2734</v>
      </c>
      <c r="B148" s="217" t="s">
        <v>176</v>
      </c>
      <c r="C148" s="217">
        <v>3</v>
      </c>
      <c r="D148" s="217">
        <v>4</v>
      </c>
      <c r="E148" s="82" t="s">
        <v>670</v>
      </c>
      <c r="F148" s="83" t="s">
        <v>412</v>
      </c>
      <c r="G148" s="23">
        <f t="shared" si="2"/>
        <v>0</v>
      </c>
      <c r="H148" s="23"/>
      <c r="I148" s="23"/>
    </row>
    <row r="149" spans="1:9" ht="27" customHeight="1" hidden="1">
      <c r="A149" s="269">
        <v>2740</v>
      </c>
      <c r="B149" s="68" t="s">
        <v>176</v>
      </c>
      <c r="C149" s="68">
        <v>4</v>
      </c>
      <c r="D149" s="68">
        <v>0</v>
      </c>
      <c r="E149" s="78" t="s">
        <v>671</v>
      </c>
      <c r="F149" s="79" t="s">
        <v>0</v>
      </c>
      <c r="G149" s="23">
        <f aca="true" t="shared" si="3" ref="G149:G195">SUM(H149:I149)</f>
        <v>0</v>
      </c>
      <c r="H149" s="23">
        <f>SUM(H150)</f>
        <v>0</v>
      </c>
      <c r="I149" s="23">
        <f>SUM(I150)</f>
        <v>0</v>
      </c>
    </row>
    <row r="150" spans="1:9" ht="16.5" customHeight="1" hidden="1">
      <c r="A150" s="269">
        <v>2741</v>
      </c>
      <c r="B150" s="217" t="s">
        <v>176</v>
      </c>
      <c r="C150" s="217">
        <v>4</v>
      </c>
      <c r="D150" s="217">
        <v>1</v>
      </c>
      <c r="E150" s="82" t="s">
        <v>672</v>
      </c>
      <c r="F150" s="87" t="s">
        <v>1</v>
      </c>
      <c r="G150" s="23">
        <f t="shared" si="3"/>
        <v>0</v>
      </c>
      <c r="H150" s="23"/>
      <c r="I150" s="23"/>
    </row>
    <row r="151" spans="1:9" ht="25.5" customHeight="1">
      <c r="A151" s="269">
        <v>2750</v>
      </c>
      <c r="B151" s="68" t="s">
        <v>176</v>
      </c>
      <c r="C151" s="68">
        <v>5</v>
      </c>
      <c r="D151" s="68">
        <v>0</v>
      </c>
      <c r="E151" s="78" t="s">
        <v>673</v>
      </c>
      <c r="F151" s="79" t="s">
        <v>2</v>
      </c>
      <c r="G151" s="23">
        <f t="shared" si="3"/>
        <v>0</v>
      </c>
      <c r="H151" s="23">
        <f>SUM(H152)</f>
        <v>0</v>
      </c>
      <c r="I151" s="23">
        <f>SUM(I152)</f>
        <v>0</v>
      </c>
    </row>
    <row r="152" spans="1:9" ht="27">
      <c r="A152" s="269">
        <v>2751</v>
      </c>
      <c r="B152" s="217" t="s">
        <v>176</v>
      </c>
      <c r="C152" s="217">
        <v>5</v>
      </c>
      <c r="D152" s="217">
        <v>1</v>
      </c>
      <c r="E152" s="82" t="s">
        <v>674</v>
      </c>
      <c r="F152" s="87" t="s">
        <v>2</v>
      </c>
      <c r="G152" s="23">
        <f t="shared" si="3"/>
        <v>0</v>
      </c>
      <c r="H152" s="23"/>
      <c r="I152" s="23"/>
    </row>
    <row r="153" spans="1:9" ht="27.75" customHeight="1">
      <c r="A153" s="269">
        <v>2760</v>
      </c>
      <c r="B153" s="68" t="s">
        <v>176</v>
      </c>
      <c r="C153" s="68">
        <v>6</v>
      </c>
      <c r="D153" s="68">
        <v>0</v>
      </c>
      <c r="E153" s="78" t="s">
        <v>675</v>
      </c>
      <c r="F153" s="79" t="s">
        <v>3</v>
      </c>
      <c r="G153" s="23">
        <f t="shared" si="3"/>
        <v>400</v>
      </c>
      <c r="H153" s="23">
        <f>SUM(H154:H155)</f>
        <v>400</v>
      </c>
      <c r="I153" s="23">
        <f>SUM(I154:I155)</f>
        <v>0</v>
      </c>
    </row>
    <row r="154" spans="1:9" ht="27">
      <c r="A154" s="269">
        <v>2761</v>
      </c>
      <c r="B154" s="217" t="s">
        <v>176</v>
      </c>
      <c r="C154" s="217">
        <v>6</v>
      </c>
      <c r="D154" s="217">
        <v>1</v>
      </c>
      <c r="E154" s="82" t="s">
        <v>676</v>
      </c>
      <c r="F154" s="79"/>
      <c r="G154" s="23">
        <f t="shared" si="3"/>
        <v>0</v>
      </c>
      <c r="H154" s="23"/>
      <c r="I154" s="23"/>
    </row>
    <row r="155" spans="1:9" ht="17.25" customHeight="1">
      <c r="A155" s="269">
        <v>2762</v>
      </c>
      <c r="B155" s="217" t="s">
        <v>176</v>
      </c>
      <c r="C155" s="217">
        <v>6</v>
      </c>
      <c r="D155" s="217">
        <v>2</v>
      </c>
      <c r="E155" s="82" t="s">
        <v>677</v>
      </c>
      <c r="F155" s="87" t="s">
        <v>4</v>
      </c>
      <c r="G155" s="23">
        <f t="shared" si="3"/>
        <v>400</v>
      </c>
      <c r="H155" s="23">
        <v>400</v>
      </c>
      <c r="I155" s="23"/>
    </row>
    <row r="156" spans="1:11" s="76" customFormat="1" ht="39.75" customHeight="1">
      <c r="A156" s="269">
        <v>2800</v>
      </c>
      <c r="B156" s="68" t="s">
        <v>177</v>
      </c>
      <c r="C156" s="68">
        <v>0</v>
      </c>
      <c r="D156" s="68">
        <v>0</v>
      </c>
      <c r="E156" s="93" t="s">
        <v>678</v>
      </c>
      <c r="F156" s="88" t="s">
        <v>5</v>
      </c>
      <c r="G156" s="23">
        <f t="shared" si="3"/>
        <v>5085</v>
      </c>
      <c r="H156" s="23">
        <f>SUM(H157+H159+H167+H171+H175+H177)</f>
        <v>5085</v>
      </c>
      <c r="I156" s="23">
        <f>SUM(I157+I159+I167+I171+I175+I177)</f>
        <v>0</v>
      </c>
      <c r="K156" s="77"/>
    </row>
    <row r="157" spans="1:9" ht="15" customHeight="1">
      <c r="A157" s="269">
        <v>2810</v>
      </c>
      <c r="B157" s="217" t="s">
        <v>177</v>
      </c>
      <c r="C157" s="217">
        <v>1</v>
      </c>
      <c r="D157" s="217">
        <v>0</v>
      </c>
      <c r="E157" s="78" t="s">
        <v>679</v>
      </c>
      <c r="F157" s="79" t="s">
        <v>6</v>
      </c>
      <c r="G157" s="23">
        <f t="shared" si="3"/>
        <v>250</v>
      </c>
      <c r="H157" s="23">
        <f>SUM(H158)</f>
        <v>250</v>
      </c>
      <c r="I157" s="23">
        <f>SUM(I158)</f>
        <v>0</v>
      </c>
    </row>
    <row r="158" spans="1:9" ht="14.25" customHeight="1">
      <c r="A158" s="269">
        <v>2811</v>
      </c>
      <c r="B158" s="217" t="s">
        <v>177</v>
      </c>
      <c r="C158" s="217">
        <v>1</v>
      </c>
      <c r="D158" s="217">
        <v>1</v>
      </c>
      <c r="E158" s="82" t="s">
        <v>680</v>
      </c>
      <c r="F158" s="87" t="s">
        <v>7</v>
      </c>
      <c r="G158" s="23">
        <f t="shared" si="3"/>
        <v>250</v>
      </c>
      <c r="H158" s="23">
        <v>250</v>
      </c>
      <c r="I158" s="23"/>
    </row>
    <row r="159" spans="1:9" ht="14.25" customHeight="1">
      <c r="A159" s="269">
        <v>2820</v>
      </c>
      <c r="B159" s="68" t="s">
        <v>177</v>
      </c>
      <c r="C159" s="68">
        <v>2</v>
      </c>
      <c r="D159" s="68">
        <v>0</v>
      </c>
      <c r="E159" s="78" t="s">
        <v>681</v>
      </c>
      <c r="F159" s="79" t="s">
        <v>8</v>
      </c>
      <c r="G159" s="23">
        <f t="shared" si="3"/>
        <v>3574</v>
      </c>
      <c r="H159" s="23">
        <f>SUM(H160:H166)</f>
        <v>3574</v>
      </c>
      <c r="I159" s="23">
        <f>SUM(I160:I166)</f>
        <v>0</v>
      </c>
    </row>
    <row r="160" spans="1:9" ht="14.25" customHeight="1">
      <c r="A160" s="269">
        <v>2821</v>
      </c>
      <c r="B160" s="217" t="s">
        <v>177</v>
      </c>
      <c r="C160" s="217">
        <v>2</v>
      </c>
      <c r="D160" s="217">
        <v>1</v>
      </c>
      <c r="E160" s="82" t="s">
        <v>682</v>
      </c>
      <c r="F160" s="79"/>
      <c r="G160" s="23">
        <f t="shared" si="3"/>
        <v>0</v>
      </c>
      <c r="H160" s="23"/>
      <c r="I160" s="23"/>
    </row>
    <row r="161" spans="1:9" ht="14.25" customHeight="1">
      <c r="A161" s="269">
        <v>2822</v>
      </c>
      <c r="B161" s="217" t="s">
        <v>177</v>
      </c>
      <c r="C161" s="217">
        <v>2</v>
      </c>
      <c r="D161" s="217">
        <v>2</v>
      </c>
      <c r="E161" s="82" t="s">
        <v>683</v>
      </c>
      <c r="F161" s="79"/>
      <c r="G161" s="23">
        <f t="shared" si="3"/>
        <v>0</v>
      </c>
      <c r="H161" s="23"/>
      <c r="I161" s="23"/>
    </row>
    <row r="162" spans="1:9" ht="14.25" customHeight="1">
      <c r="A162" s="269">
        <v>2823</v>
      </c>
      <c r="B162" s="217" t="s">
        <v>177</v>
      </c>
      <c r="C162" s="217">
        <v>2</v>
      </c>
      <c r="D162" s="217">
        <v>3</v>
      </c>
      <c r="E162" s="82" t="s">
        <v>684</v>
      </c>
      <c r="F162" s="87" t="s">
        <v>9</v>
      </c>
      <c r="G162" s="23">
        <f t="shared" si="3"/>
        <v>0</v>
      </c>
      <c r="H162" s="23"/>
      <c r="I162" s="23"/>
    </row>
    <row r="163" spans="1:9" ht="14.25" customHeight="1">
      <c r="A163" s="269">
        <v>2824</v>
      </c>
      <c r="B163" s="217" t="s">
        <v>177</v>
      </c>
      <c r="C163" s="217">
        <v>2</v>
      </c>
      <c r="D163" s="217">
        <v>4</v>
      </c>
      <c r="E163" s="82" t="s">
        <v>685</v>
      </c>
      <c r="F163" s="87"/>
      <c r="G163" s="23">
        <f t="shared" si="3"/>
        <v>3574</v>
      </c>
      <c r="H163" s="23">
        <v>3574</v>
      </c>
      <c r="I163" s="23"/>
    </row>
    <row r="164" spans="1:9" ht="14.25" customHeight="1">
      <c r="A164" s="269">
        <v>2825</v>
      </c>
      <c r="B164" s="217" t="s">
        <v>177</v>
      </c>
      <c r="C164" s="217">
        <v>2</v>
      </c>
      <c r="D164" s="217">
        <v>5</v>
      </c>
      <c r="E164" s="82" t="s">
        <v>686</v>
      </c>
      <c r="F164" s="87"/>
      <c r="G164" s="23">
        <f t="shared" si="3"/>
        <v>0</v>
      </c>
      <c r="H164" s="23"/>
      <c r="I164" s="23"/>
    </row>
    <row r="165" spans="1:9" ht="14.25" customHeight="1">
      <c r="A165" s="269">
        <v>2826</v>
      </c>
      <c r="B165" s="217" t="s">
        <v>177</v>
      </c>
      <c r="C165" s="217">
        <v>2</v>
      </c>
      <c r="D165" s="217">
        <v>6</v>
      </c>
      <c r="E165" s="82" t="s">
        <v>687</v>
      </c>
      <c r="F165" s="87"/>
      <c r="G165" s="23">
        <f t="shared" si="3"/>
        <v>0</v>
      </c>
      <c r="H165" s="23"/>
      <c r="I165" s="23"/>
    </row>
    <row r="166" spans="1:9" ht="27">
      <c r="A166" s="269">
        <v>2827</v>
      </c>
      <c r="B166" s="217" t="s">
        <v>177</v>
      </c>
      <c r="C166" s="217">
        <v>2</v>
      </c>
      <c r="D166" s="217">
        <v>7</v>
      </c>
      <c r="E166" s="82" t="s">
        <v>688</v>
      </c>
      <c r="F166" s="87"/>
      <c r="G166" s="23">
        <f t="shared" si="3"/>
        <v>0</v>
      </c>
      <c r="H166" s="23"/>
      <c r="I166" s="23"/>
    </row>
    <row r="167" spans="1:9" ht="29.25" customHeight="1">
      <c r="A167" s="269">
        <v>2830</v>
      </c>
      <c r="B167" s="68" t="s">
        <v>177</v>
      </c>
      <c r="C167" s="68">
        <v>3</v>
      </c>
      <c r="D167" s="68">
        <v>0</v>
      </c>
      <c r="E167" s="78" t="s">
        <v>689</v>
      </c>
      <c r="F167" s="89" t="s">
        <v>10</v>
      </c>
      <c r="G167" s="23">
        <f t="shared" si="3"/>
        <v>470</v>
      </c>
      <c r="H167" s="23">
        <f>SUM(H168:H170)</f>
        <v>470</v>
      </c>
      <c r="I167" s="23">
        <f>SUM(I168:I170)</f>
        <v>0</v>
      </c>
    </row>
    <row r="168" spans="1:9" ht="17.25">
      <c r="A168" s="269">
        <v>2831</v>
      </c>
      <c r="B168" s="217" t="s">
        <v>177</v>
      </c>
      <c r="C168" s="217">
        <v>3</v>
      </c>
      <c r="D168" s="217">
        <v>1</v>
      </c>
      <c r="E168" s="82" t="s">
        <v>690</v>
      </c>
      <c r="F168" s="89"/>
      <c r="G168" s="23">
        <f t="shared" si="3"/>
        <v>0</v>
      </c>
      <c r="H168" s="23"/>
      <c r="I168" s="23"/>
    </row>
    <row r="169" spans="1:9" ht="17.25">
      <c r="A169" s="269">
        <v>2832</v>
      </c>
      <c r="B169" s="217" t="s">
        <v>177</v>
      </c>
      <c r="C169" s="217">
        <v>3</v>
      </c>
      <c r="D169" s="217">
        <v>2</v>
      </c>
      <c r="E169" s="82" t="s">
        <v>691</v>
      </c>
      <c r="F169" s="89"/>
      <c r="G169" s="23">
        <f t="shared" si="3"/>
        <v>0</v>
      </c>
      <c r="H169" s="23"/>
      <c r="I169" s="23"/>
    </row>
    <row r="170" spans="1:10" ht="14.25" customHeight="1">
      <c r="A170" s="269">
        <v>2833</v>
      </c>
      <c r="B170" s="217" t="s">
        <v>177</v>
      </c>
      <c r="C170" s="217">
        <v>3</v>
      </c>
      <c r="D170" s="217">
        <v>3</v>
      </c>
      <c r="E170" s="82" t="s">
        <v>692</v>
      </c>
      <c r="F170" s="87" t="s">
        <v>11</v>
      </c>
      <c r="G170" s="23">
        <f t="shared" si="3"/>
        <v>470</v>
      </c>
      <c r="H170" s="23">
        <v>470</v>
      </c>
      <c r="I170" s="23"/>
      <c r="J170" s="90"/>
    </row>
    <row r="171" spans="1:9" ht="26.25" customHeight="1">
      <c r="A171" s="269">
        <v>2840</v>
      </c>
      <c r="B171" s="68" t="s">
        <v>177</v>
      </c>
      <c r="C171" s="68">
        <v>4</v>
      </c>
      <c r="D171" s="68">
        <v>0</v>
      </c>
      <c r="E171" s="78" t="s">
        <v>693</v>
      </c>
      <c r="F171" s="89" t="s">
        <v>12</v>
      </c>
      <c r="G171" s="23">
        <f t="shared" si="3"/>
        <v>791</v>
      </c>
      <c r="H171" s="23">
        <f>SUM(H172:H174)</f>
        <v>791</v>
      </c>
      <c r="I171" s="23">
        <f>SUM(I172:I174)</f>
        <v>0</v>
      </c>
    </row>
    <row r="172" spans="1:9" ht="17.25">
      <c r="A172" s="269">
        <v>2841</v>
      </c>
      <c r="B172" s="217" t="s">
        <v>177</v>
      </c>
      <c r="C172" s="217">
        <v>4</v>
      </c>
      <c r="D172" s="217">
        <v>1</v>
      </c>
      <c r="E172" s="82" t="s">
        <v>694</v>
      </c>
      <c r="F172" s="89"/>
      <c r="G172" s="23">
        <f t="shared" si="3"/>
        <v>0</v>
      </c>
      <c r="H172" s="23"/>
      <c r="I172" s="23"/>
    </row>
    <row r="173" spans="1:9" ht="26.25" customHeight="1">
      <c r="A173" s="269">
        <v>2842</v>
      </c>
      <c r="B173" s="217" t="s">
        <v>177</v>
      </c>
      <c r="C173" s="217">
        <v>4</v>
      </c>
      <c r="D173" s="217">
        <v>2</v>
      </c>
      <c r="E173" s="82" t="s">
        <v>695</v>
      </c>
      <c r="F173" s="89"/>
      <c r="G173" s="23">
        <f t="shared" si="3"/>
        <v>541</v>
      </c>
      <c r="H173" s="23">
        <v>541</v>
      </c>
      <c r="I173" s="23"/>
    </row>
    <row r="174" spans="1:9" ht="16.5" customHeight="1">
      <c r="A174" s="269">
        <v>2843</v>
      </c>
      <c r="B174" s="217" t="s">
        <v>177</v>
      </c>
      <c r="C174" s="217">
        <v>4</v>
      </c>
      <c r="D174" s="217">
        <v>3</v>
      </c>
      <c r="E174" s="82" t="s">
        <v>696</v>
      </c>
      <c r="F174" s="87" t="s">
        <v>13</v>
      </c>
      <c r="G174" s="23">
        <f t="shared" si="3"/>
        <v>250</v>
      </c>
      <c r="H174" s="23">
        <v>250</v>
      </c>
      <c r="I174" s="23"/>
    </row>
    <row r="175" spans="1:9" ht="28.5" customHeight="1" hidden="1">
      <c r="A175" s="269">
        <v>2850</v>
      </c>
      <c r="B175" s="68" t="s">
        <v>177</v>
      </c>
      <c r="C175" s="68">
        <v>5</v>
      </c>
      <c r="D175" s="68">
        <v>0</v>
      </c>
      <c r="E175" s="94" t="s">
        <v>697</v>
      </c>
      <c r="F175" s="89" t="s">
        <v>14</v>
      </c>
      <c r="G175" s="23">
        <f t="shared" si="3"/>
        <v>0</v>
      </c>
      <c r="H175" s="23">
        <f>SUM(H176)</f>
        <v>0</v>
      </c>
      <c r="I175" s="23">
        <f>SUM(I176)</f>
        <v>0</v>
      </c>
    </row>
    <row r="176" spans="1:9" ht="26.25" customHeight="1" hidden="1">
      <c r="A176" s="269">
        <v>2851</v>
      </c>
      <c r="B176" s="68" t="s">
        <v>177</v>
      </c>
      <c r="C176" s="68">
        <v>5</v>
      </c>
      <c r="D176" s="68">
        <v>1</v>
      </c>
      <c r="E176" s="95" t="s">
        <v>698</v>
      </c>
      <c r="F176" s="87" t="s">
        <v>15</v>
      </c>
      <c r="G176" s="23">
        <f t="shared" si="3"/>
        <v>0</v>
      </c>
      <c r="H176" s="23"/>
      <c r="I176" s="23"/>
    </row>
    <row r="177" spans="1:9" ht="26.25" customHeight="1" hidden="1">
      <c r="A177" s="269">
        <v>2860</v>
      </c>
      <c r="B177" s="68" t="s">
        <v>177</v>
      </c>
      <c r="C177" s="68">
        <v>6</v>
      </c>
      <c r="D177" s="68">
        <v>0</v>
      </c>
      <c r="E177" s="94" t="s">
        <v>699</v>
      </c>
      <c r="F177" s="89" t="s">
        <v>64</v>
      </c>
      <c r="G177" s="23">
        <f t="shared" si="3"/>
        <v>0</v>
      </c>
      <c r="H177" s="23">
        <f>SUM(H178)</f>
        <v>0</v>
      </c>
      <c r="I177" s="23">
        <f>SUM(I178)</f>
        <v>0</v>
      </c>
    </row>
    <row r="178" spans="1:9" ht="26.25" customHeight="1" hidden="1">
      <c r="A178" s="269">
        <v>2861</v>
      </c>
      <c r="B178" s="217" t="s">
        <v>177</v>
      </c>
      <c r="C178" s="217">
        <v>6</v>
      </c>
      <c r="D178" s="217">
        <v>1</v>
      </c>
      <c r="E178" s="95" t="s">
        <v>700</v>
      </c>
      <c r="F178" s="87" t="s">
        <v>65</v>
      </c>
      <c r="G178" s="23">
        <f t="shared" si="3"/>
        <v>0</v>
      </c>
      <c r="H178" s="23"/>
      <c r="I178" s="23"/>
    </row>
    <row r="179" spans="1:11" s="76" customFormat="1" ht="42.75" customHeight="1">
      <c r="A179" s="269">
        <v>2900</v>
      </c>
      <c r="B179" s="68" t="s">
        <v>178</v>
      </c>
      <c r="C179" s="68">
        <v>0</v>
      </c>
      <c r="D179" s="68">
        <v>0</v>
      </c>
      <c r="E179" s="93" t="s">
        <v>701</v>
      </c>
      <c r="F179" s="88" t="s">
        <v>66</v>
      </c>
      <c r="G179" s="23">
        <f t="shared" si="3"/>
        <v>46453</v>
      </c>
      <c r="H179" s="23">
        <f>SUM(H180+H183+H186+H189+H192+H195+H197+H199)</f>
        <v>43953</v>
      </c>
      <c r="I179" s="23">
        <f>SUM(I180+I183+I186+I189+I192+I195+I197+I199)</f>
        <v>2500</v>
      </c>
      <c r="K179" s="77"/>
    </row>
    <row r="180" spans="1:9" ht="26.25" customHeight="1">
      <c r="A180" s="269">
        <v>2910</v>
      </c>
      <c r="B180" s="68" t="s">
        <v>178</v>
      </c>
      <c r="C180" s="68">
        <v>1</v>
      </c>
      <c r="D180" s="68">
        <v>0</v>
      </c>
      <c r="E180" s="78" t="s">
        <v>702</v>
      </c>
      <c r="F180" s="79" t="s">
        <v>67</v>
      </c>
      <c r="G180" s="23">
        <f t="shared" si="3"/>
        <v>24645.8</v>
      </c>
      <c r="H180" s="23">
        <f>SUM(H181:H182)</f>
        <v>22145.8</v>
      </c>
      <c r="I180" s="23">
        <f>SUM(I181:I182)</f>
        <v>2500</v>
      </c>
    </row>
    <row r="181" spans="1:10" ht="18.75" customHeight="1">
      <c r="A181" s="269">
        <v>2911</v>
      </c>
      <c r="B181" s="217" t="s">
        <v>178</v>
      </c>
      <c r="C181" s="217">
        <v>1</v>
      </c>
      <c r="D181" s="217">
        <v>1</v>
      </c>
      <c r="E181" s="82" t="s">
        <v>703</v>
      </c>
      <c r="F181" s="87" t="s">
        <v>68</v>
      </c>
      <c r="G181" s="23">
        <f t="shared" si="3"/>
        <v>24645.8</v>
      </c>
      <c r="H181" s="23">
        <v>22145.8</v>
      </c>
      <c r="I181" s="23">
        <v>2500</v>
      </c>
      <c r="J181" s="90"/>
    </row>
    <row r="182" spans="1:9" ht="18.75" customHeight="1">
      <c r="A182" s="269">
        <v>2912</v>
      </c>
      <c r="B182" s="217" t="s">
        <v>178</v>
      </c>
      <c r="C182" s="217">
        <v>1</v>
      </c>
      <c r="D182" s="217">
        <v>2</v>
      </c>
      <c r="E182" s="82" t="s">
        <v>704</v>
      </c>
      <c r="F182" s="87" t="s">
        <v>69</v>
      </c>
      <c r="G182" s="23">
        <f t="shared" si="3"/>
        <v>0</v>
      </c>
      <c r="H182" s="23"/>
      <c r="I182" s="23"/>
    </row>
    <row r="183" spans="1:9" ht="15" customHeight="1">
      <c r="A183" s="269">
        <v>2920</v>
      </c>
      <c r="B183" s="68" t="s">
        <v>178</v>
      </c>
      <c r="C183" s="68">
        <v>2</v>
      </c>
      <c r="D183" s="68">
        <v>0</v>
      </c>
      <c r="E183" s="78" t="s">
        <v>705</v>
      </c>
      <c r="F183" s="79" t="s">
        <v>70</v>
      </c>
      <c r="G183" s="23">
        <f t="shared" si="3"/>
        <v>1650</v>
      </c>
      <c r="H183" s="23">
        <f>SUM(H184:H185)</f>
        <v>1650</v>
      </c>
      <c r="I183" s="23">
        <f>SUM(I184:I185)</f>
        <v>0</v>
      </c>
    </row>
    <row r="184" spans="1:9" ht="18.75" customHeight="1">
      <c r="A184" s="269">
        <v>2921</v>
      </c>
      <c r="B184" s="217" t="s">
        <v>178</v>
      </c>
      <c r="C184" s="217">
        <v>2</v>
      </c>
      <c r="D184" s="217">
        <v>1</v>
      </c>
      <c r="E184" s="82" t="s">
        <v>706</v>
      </c>
      <c r="F184" s="87" t="s">
        <v>71</v>
      </c>
      <c r="G184" s="23">
        <f t="shared" si="3"/>
        <v>0</v>
      </c>
      <c r="H184" s="23"/>
      <c r="I184" s="23"/>
    </row>
    <row r="185" spans="1:9" ht="18.75" customHeight="1">
      <c r="A185" s="269">
        <v>2922</v>
      </c>
      <c r="B185" s="217" t="s">
        <v>178</v>
      </c>
      <c r="C185" s="217">
        <v>2</v>
      </c>
      <c r="D185" s="217">
        <v>2</v>
      </c>
      <c r="E185" s="82" t="s">
        <v>707</v>
      </c>
      <c r="F185" s="87" t="s">
        <v>72</v>
      </c>
      <c r="G185" s="23">
        <f t="shared" si="3"/>
        <v>1650</v>
      </c>
      <c r="H185" s="23">
        <v>1650</v>
      </c>
      <c r="I185" s="23"/>
    </row>
    <row r="186" spans="1:9" ht="39" customHeight="1" hidden="1">
      <c r="A186" s="269">
        <v>2930</v>
      </c>
      <c r="B186" s="68" t="s">
        <v>178</v>
      </c>
      <c r="C186" s="68">
        <v>3</v>
      </c>
      <c r="D186" s="68">
        <v>0</v>
      </c>
      <c r="E186" s="78" t="s">
        <v>708</v>
      </c>
      <c r="F186" s="79" t="s">
        <v>73</v>
      </c>
      <c r="G186" s="23">
        <f t="shared" si="3"/>
        <v>0</v>
      </c>
      <c r="H186" s="23">
        <f>SUM(H187:H188)</f>
        <v>0</v>
      </c>
      <c r="I186" s="23">
        <f>SUM(I187:I188)</f>
        <v>0</v>
      </c>
    </row>
    <row r="187" spans="1:9" ht="27" customHeight="1" hidden="1">
      <c r="A187" s="269">
        <v>2931</v>
      </c>
      <c r="B187" s="217" t="s">
        <v>178</v>
      </c>
      <c r="C187" s="217">
        <v>3</v>
      </c>
      <c r="D187" s="217">
        <v>1</v>
      </c>
      <c r="E187" s="82" t="s">
        <v>709</v>
      </c>
      <c r="F187" s="87" t="s">
        <v>74</v>
      </c>
      <c r="G187" s="23">
        <f t="shared" si="3"/>
        <v>0</v>
      </c>
      <c r="H187" s="23"/>
      <c r="I187" s="23"/>
    </row>
    <row r="188" spans="1:9" ht="17.25" hidden="1">
      <c r="A188" s="269">
        <v>2932</v>
      </c>
      <c r="B188" s="217" t="s">
        <v>178</v>
      </c>
      <c r="C188" s="217">
        <v>3</v>
      </c>
      <c r="D188" s="217">
        <v>2</v>
      </c>
      <c r="E188" s="82" t="s">
        <v>710</v>
      </c>
      <c r="F188" s="87"/>
      <c r="G188" s="23">
        <f t="shared" si="3"/>
        <v>0</v>
      </c>
      <c r="H188" s="23"/>
      <c r="I188" s="23"/>
    </row>
    <row r="189" spans="1:9" ht="16.5" customHeight="1" hidden="1">
      <c r="A189" s="269">
        <v>2940</v>
      </c>
      <c r="B189" s="68" t="s">
        <v>178</v>
      </c>
      <c r="C189" s="68">
        <v>4</v>
      </c>
      <c r="D189" s="68">
        <v>0</v>
      </c>
      <c r="E189" s="78" t="s">
        <v>711</v>
      </c>
      <c r="F189" s="79" t="s">
        <v>75</v>
      </c>
      <c r="G189" s="23">
        <f t="shared" si="3"/>
        <v>0</v>
      </c>
      <c r="H189" s="23">
        <f>SUM(H190:H191)</f>
        <v>0</v>
      </c>
      <c r="I189" s="23">
        <f>SUM(I190:I191)</f>
        <v>0</v>
      </c>
    </row>
    <row r="190" spans="1:9" ht="16.5" customHeight="1" hidden="1">
      <c r="A190" s="269">
        <v>2941</v>
      </c>
      <c r="B190" s="217" t="s">
        <v>178</v>
      </c>
      <c r="C190" s="217">
        <v>4</v>
      </c>
      <c r="D190" s="217">
        <v>1</v>
      </c>
      <c r="E190" s="82" t="s">
        <v>712</v>
      </c>
      <c r="F190" s="87" t="s">
        <v>76</v>
      </c>
      <c r="G190" s="23">
        <f t="shared" si="3"/>
        <v>0</v>
      </c>
      <c r="H190" s="23">
        <v>0</v>
      </c>
      <c r="I190" s="23"/>
    </row>
    <row r="191" spans="1:9" ht="16.5" customHeight="1" hidden="1">
      <c r="A191" s="269">
        <v>2942</v>
      </c>
      <c r="B191" s="217" t="s">
        <v>178</v>
      </c>
      <c r="C191" s="217">
        <v>4</v>
      </c>
      <c r="D191" s="217">
        <v>2</v>
      </c>
      <c r="E191" s="82" t="s">
        <v>713</v>
      </c>
      <c r="F191" s="87" t="s">
        <v>77</v>
      </c>
      <c r="G191" s="23">
        <f t="shared" si="3"/>
        <v>0</v>
      </c>
      <c r="H191" s="23"/>
      <c r="I191" s="23"/>
    </row>
    <row r="192" spans="1:9" ht="27.75" customHeight="1">
      <c r="A192" s="269">
        <v>2950</v>
      </c>
      <c r="B192" s="68" t="s">
        <v>178</v>
      </c>
      <c r="C192" s="68">
        <v>5</v>
      </c>
      <c r="D192" s="68">
        <v>0</v>
      </c>
      <c r="E192" s="78" t="s">
        <v>714</v>
      </c>
      <c r="F192" s="79" t="s">
        <v>78</v>
      </c>
      <c r="G192" s="23">
        <f t="shared" si="3"/>
        <v>20157.2</v>
      </c>
      <c r="H192" s="23">
        <f>SUM(H193:H194)</f>
        <v>20157.2</v>
      </c>
      <c r="I192" s="23">
        <f>SUM(I193:I194)</f>
        <v>0</v>
      </c>
    </row>
    <row r="193" spans="1:10" ht="17.25">
      <c r="A193" s="269">
        <v>2951</v>
      </c>
      <c r="B193" s="217" t="s">
        <v>178</v>
      </c>
      <c r="C193" s="217">
        <v>5</v>
      </c>
      <c r="D193" s="217">
        <v>1</v>
      </c>
      <c r="E193" s="82" t="s">
        <v>715</v>
      </c>
      <c r="F193" s="79"/>
      <c r="G193" s="23">
        <f t="shared" si="3"/>
        <v>20157.2</v>
      </c>
      <c r="H193" s="23">
        <v>20157.2</v>
      </c>
      <c r="I193" s="23"/>
      <c r="J193" s="90"/>
    </row>
    <row r="194" spans="1:9" ht="18" customHeight="1">
      <c r="A194" s="269">
        <v>2952</v>
      </c>
      <c r="B194" s="217" t="s">
        <v>178</v>
      </c>
      <c r="C194" s="217">
        <v>5</v>
      </c>
      <c r="D194" s="217">
        <v>2</v>
      </c>
      <c r="E194" s="82" t="s">
        <v>716</v>
      </c>
      <c r="F194" s="87" t="s">
        <v>79</v>
      </c>
      <c r="G194" s="23">
        <f t="shared" si="3"/>
        <v>0</v>
      </c>
      <c r="H194" s="23"/>
      <c r="I194" s="23"/>
    </row>
    <row r="195" spans="1:9" ht="26.25" customHeight="1" hidden="1">
      <c r="A195" s="269">
        <v>2960</v>
      </c>
      <c r="B195" s="68" t="s">
        <v>178</v>
      </c>
      <c r="C195" s="68">
        <v>6</v>
      </c>
      <c r="D195" s="68">
        <v>0</v>
      </c>
      <c r="E195" s="78" t="s">
        <v>717</v>
      </c>
      <c r="F195" s="79" t="s">
        <v>80</v>
      </c>
      <c r="G195" s="23">
        <f t="shared" si="3"/>
        <v>0</v>
      </c>
      <c r="H195" s="23">
        <f>SUM(H196)</f>
        <v>0</v>
      </c>
      <c r="I195" s="23">
        <f>SUM(I196)</f>
        <v>0</v>
      </c>
    </row>
    <row r="196" spans="1:9" ht="29.25" customHeight="1" hidden="1">
      <c r="A196" s="269">
        <v>2961</v>
      </c>
      <c r="B196" s="217" t="s">
        <v>178</v>
      </c>
      <c r="C196" s="217">
        <v>6</v>
      </c>
      <c r="D196" s="217">
        <v>1</v>
      </c>
      <c r="E196" s="82" t="s">
        <v>718</v>
      </c>
      <c r="F196" s="87" t="s">
        <v>81</v>
      </c>
      <c r="G196" s="23">
        <f aca="true" t="shared" si="4" ref="G196:G221">SUM(H196:I196)</f>
        <v>0</v>
      </c>
      <c r="H196" s="23"/>
      <c r="I196" s="23"/>
    </row>
    <row r="197" spans="1:9" ht="26.25" customHeight="1" hidden="1">
      <c r="A197" s="269">
        <v>2970</v>
      </c>
      <c r="B197" s="68" t="s">
        <v>178</v>
      </c>
      <c r="C197" s="68">
        <v>7</v>
      </c>
      <c r="D197" s="68">
        <v>0</v>
      </c>
      <c r="E197" s="78" t="s">
        <v>719</v>
      </c>
      <c r="F197" s="79" t="s">
        <v>82</v>
      </c>
      <c r="G197" s="23">
        <f t="shared" si="4"/>
        <v>0</v>
      </c>
      <c r="H197" s="23">
        <f>SUM(H198)</f>
        <v>0</v>
      </c>
      <c r="I197" s="23">
        <f>SUM(I198)</f>
        <v>0</v>
      </c>
    </row>
    <row r="198" spans="1:9" ht="26.25" customHeight="1" hidden="1">
      <c r="A198" s="269">
        <v>2971</v>
      </c>
      <c r="B198" s="217" t="s">
        <v>178</v>
      </c>
      <c r="C198" s="217">
        <v>7</v>
      </c>
      <c r="D198" s="217">
        <v>1</v>
      </c>
      <c r="E198" s="82" t="s">
        <v>720</v>
      </c>
      <c r="F198" s="87" t="s">
        <v>82</v>
      </c>
      <c r="G198" s="23">
        <f t="shared" si="4"/>
        <v>0</v>
      </c>
      <c r="H198" s="23"/>
      <c r="I198" s="23"/>
    </row>
    <row r="199" spans="1:9" ht="17.25" customHeight="1" hidden="1">
      <c r="A199" s="269">
        <v>2980</v>
      </c>
      <c r="B199" s="68" t="s">
        <v>178</v>
      </c>
      <c r="C199" s="68">
        <v>8</v>
      </c>
      <c r="D199" s="68">
        <v>0</v>
      </c>
      <c r="E199" s="78" t="s">
        <v>721</v>
      </c>
      <c r="F199" s="79" t="s">
        <v>83</v>
      </c>
      <c r="G199" s="23">
        <f t="shared" si="4"/>
        <v>0</v>
      </c>
      <c r="H199" s="23">
        <f>SUM(H200)</f>
        <v>0</v>
      </c>
      <c r="I199" s="23">
        <f>SUM(I200)</f>
        <v>0</v>
      </c>
    </row>
    <row r="200" spans="1:9" ht="20.25" customHeight="1" hidden="1">
      <c r="A200" s="269">
        <v>2981</v>
      </c>
      <c r="B200" s="217" t="s">
        <v>178</v>
      </c>
      <c r="C200" s="217">
        <v>8</v>
      </c>
      <c r="D200" s="217">
        <v>1</v>
      </c>
      <c r="E200" s="82" t="s">
        <v>722</v>
      </c>
      <c r="F200" s="87" t="s">
        <v>84</v>
      </c>
      <c r="G200" s="23">
        <f t="shared" si="4"/>
        <v>0</v>
      </c>
      <c r="H200" s="23"/>
      <c r="I200" s="23"/>
    </row>
    <row r="201" spans="1:11" s="76" customFormat="1" ht="56.25" customHeight="1">
      <c r="A201" s="269">
        <v>3000</v>
      </c>
      <c r="B201" s="68" t="s">
        <v>179</v>
      </c>
      <c r="C201" s="68">
        <v>0</v>
      </c>
      <c r="D201" s="68">
        <v>0</v>
      </c>
      <c r="E201" s="93" t="s">
        <v>723</v>
      </c>
      <c r="F201" s="88" t="s">
        <v>85</v>
      </c>
      <c r="G201" s="23">
        <f t="shared" si="4"/>
        <v>3870</v>
      </c>
      <c r="H201" s="23">
        <f>SUM(H202+H205+H207+H209+H211+H213+H215+H217+H219)</f>
        <v>3870</v>
      </c>
      <c r="I201" s="23">
        <f>SUM(I202+I205+I207+I209+I211+I213+I215+I217+I219)</f>
        <v>0</v>
      </c>
      <c r="K201" s="77"/>
    </row>
    <row r="202" spans="1:9" ht="30" customHeight="1">
      <c r="A202" s="269">
        <v>3010</v>
      </c>
      <c r="B202" s="68" t="s">
        <v>179</v>
      </c>
      <c r="C202" s="68">
        <v>1</v>
      </c>
      <c r="D202" s="68">
        <v>0</v>
      </c>
      <c r="E202" s="78" t="s">
        <v>724</v>
      </c>
      <c r="F202" s="79" t="s">
        <v>86</v>
      </c>
      <c r="G202" s="23">
        <f t="shared" si="4"/>
        <v>0</v>
      </c>
      <c r="H202" s="23">
        <f>SUM(H203:H204)</f>
        <v>0</v>
      </c>
      <c r="I202" s="23">
        <f>SUM(I203:I204)</f>
        <v>0</v>
      </c>
    </row>
    <row r="203" spans="1:9" ht="15.75" customHeight="1">
      <c r="A203" s="269">
        <v>3011</v>
      </c>
      <c r="B203" s="217" t="s">
        <v>179</v>
      </c>
      <c r="C203" s="217">
        <v>1</v>
      </c>
      <c r="D203" s="217">
        <v>1</v>
      </c>
      <c r="E203" s="82" t="s">
        <v>725</v>
      </c>
      <c r="F203" s="87" t="s">
        <v>87</v>
      </c>
      <c r="G203" s="23">
        <f t="shared" si="4"/>
        <v>0</v>
      </c>
      <c r="H203" s="23"/>
      <c r="I203" s="23"/>
    </row>
    <row r="204" spans="1:9" ht="15.75" customHeight="1">
      <c r="A204" s="269">
        <v>3012</v>
      </c>
      <c r="B204" s="217" t="s">
        <v>179</v>
      </c>
      <c r="C204" s="217">
        <v>1</v>
      </c>
      <c r="D204" s="217">
        <v>2</v>
      </c>
      <c r="E204" s="82" t="s">
        <v>726</v>
      </c>
      <c r="F204" s="87" t="s">
        <v>88</v>
      </c>
      <c r="G204" s="23">
        <f t="shared" si="4"/>
        <v>0</v>
      </c>
      <c r="H204" s="23"/>
      <c r="I204" s="23"/>
    </row>
    <row r="205" spans="1:9" ht="15.75" customHeight="1">
      <c r="A205" s="269">
        <v>3020</v>
      </c>
      <c r="B205" s="68" t="s">
        <v>179</v>
      </c>
      <c r="C205" s="68">
        <v>2</v>
      </c>
      <c r="D205" s="68">
        <v>0</v>
      </c>
      <c r="E205" s="78" t="s">
        <v>727</v>
      </c>
      <c r="F205" s="79" t="s">
        <v>89</v>
      </c>
      <c r="G205" s="23">
        <f t="shared" si="4"/>
        <v>0</v>
      </c>
      <c r="H205" s="23">
        <f>SUM(H206)</f>
        <v>0</v>
      </c>
      <c r="I205" s="23">
        <f>SUM(I206)</f>
        <v>0</v>
      </c>
    </row>
    <row r="206" spans="1:9" ht="15.75" customHeight="1">
      <c r="A206" s="269">
        <v>3021</v>
      </c>
      <c r="B206" s="217" t="s">
        <v>179</v>
      </c>
      <c r="C206" s="217">
        <v>2</v>
      </c>
      <c r="D206" s="217">
        <v>1</v>
      </c>
      <c r="E206" s="82" t="s">
        <v>728</v>
      </c>
      <c r="F206" s="87" t="s">
        <v>90</v>
      </c>
      <c r="G206" s="23">
        <f t="shared" si="4"/>
        <v>0</v>
      </c>
      <c r="H206" s="23"/>
      <c r="I206" s="23"/>
    </row>
    <row r="207" spans="1:9" ht="15.75" customHeight="1">
      <c r="A207" s="269">
        <v>3030</v>
      </c>
      <c r="B207" s="68" t="s">
        <v>179</v>
      </c>
      <c r="C207" s="68">
        <v>3</v>
      </c>
      <c r="D207" s="68">
        <v>0</v>
      </c>
      <c r="E207" s="78" t="s">
        <v>729</v>
      </c>
      <c r="F207" s="79" t="s">
        <v>91</v>
      </c>
      <c r="G207" s="23">
        <f t="shared" si="4"/>
        <v>720</v>
      </c>
      <c r="H207" s="23">
        <f>SUM(H208)</f>
        <v>720</v>
      </c>
      <c r="I207" s="23">
        <f>SUM(I208)</f>
        <v>0</v>
      </c>
    </row>
    <row r="208" spans="1:11" s="80" customFormat="1" ht="15.75" customHeight="1">
      <c r="A208" s="269">
        <v>3031</v>
      </c>
      <c r="B208" s="217" t="s">
        <v>179</v>
      </c>
      <c r="C208" s="217">
        <v>3</v>
      </c>
      <c r="D208" s="217" t="s">
        <v>151</v>
      </c>
      <c r="E208" s="82" t="s">
        <v>730</v>
      </c>
      <c r="F208" s="79"/>
      <c r="G208" s="23">
        <f t="shared" si="4"/>
        <v>720</v>
      </c>
      <c r="H208" s="23">
        <v>720</v>
      </c>
      <c r="I208" s="220"/>
      <c r="K208" s="81"/>
    </row>
    <row r="209" spans="1:9" ht="15.75" customHeight="1">
      <c r="A209" s="269">
        <v>3040</v>
      </c>
      <c r="B209" s="68" t="s">
        <v>179</v>
      </c>
      <c r="C209" s="68">
        <v>4</v>
      </c>
      <c r="D209" s="68">
        <v>0</v>
      </c>
      <c r="E209" s="78" t="s">
        <v>731</v>
      </c>
      <c r="F209" s="79" t="s">
        <v>92</v>
      </c>
      <c r="G209" s="23">
        <f t="shared" si="4"/>
        <v>2310</v>
      </c>
      <c r="H209" s="23">
        <f>SUM(H210)</f>
        <v>2310</v>
      </c>
      <c r="I209" s="23">
        <f>SUM(I210)</f>
        <v>0</v>
      </c>
    </row>
    <row r="210" spans="1:9" ht="15.75" customHeight="1">
      <c r="A210" s="269">
        <v>3041</v>
      </c>
      <c r="B210" s="217" t="s">
        <v>179</v>
      </c>
      <c r="C210" s="217">
        <v>4</v>
      </c>
      <c r="D210" s="217">
        <v>1</v>
      </c>
      <c r="E210" s="82" t="s">
        <v>732</v>
      </c>
      <c r="F210" s="87" t="s">
        <v>93</v>
      </c>
      <c r="G210" s="23">
        <f t="shared" si="4"/>
        <v>2310</v>
      </c>
      <c r="H210" s="23">
        <v>2310</v>
      </c>
      <c r="I210" s="23"/>
    </row>
    <row r="211" spans="1:9" ht="15.75" customHeight="1">
      <c r="A211" s="269">
        <v>3050</v>
      </c>
      <c r="B211" s="68" t="s">
        <v>179</v>
      </c>
      <c r="C211" s="68">
        <v>5</v>
      </c>
      <c r="D211" s="68">
        <v>0</v>
      </c>
      <c r="E211" s="78" t="s">
        <v>733</v>
      </c>
      <c r="F211" s="79" t="s">
        <v>94</v>
      </c>
      <c r="G211" s="23">
        <f t="shared" si="4"/>
        <v>0</v>
      </c>
      <c r="H211" s="23">
        <f>SUM(H212)</f>
        <v>0</v>
      </c>
      <c r="I211" s="23">
        <f>SUM(I212)</f>
        <v>0</v>
      </c>
    </row>
    <row r="212" spans="1:9" ht="15.75" customHeight="1">
      <c r="A212" s="269">
        <v>3051</v>
      </c>
      <c r="B212" s="217" t="s">
        <v>179</v>
      </c>
      <c r="C212" s="217">
        <v>5</v>
      </c>
      <c r="D212" s="217">
        <v>1</v>
      </c>
      <c r="E212" s="82" t="s">
        <v>734</v>
      </c>
      <c r="F212" s="87" t="s">
        <v>94</v>
      </c>
      <c r="G212" s="23">
        <f t="shared" si="4"/>
        <v>0</v>
      </c>
      <c r="H212" s="23"/>
      <c r="I212" s="23"/>
    </row>
    <row r="213" spans="1:9" ht="15.75" customHeight="1">
      <c r="A213" s="269">
        <v>3060</v>
      </c>
      <c r="B213" s="68" t="s">
        <v>179</v>
      </c>
      <c r="C213" s="68">
        <v>6</v>
      </c>
      <c r="D213" s="68">
        <v>0</v>
      </c>
      <c r="E213" s="78" t="s">
        <v>735</v>
      </c>
      <c r="F213" s="79" t="s">
        <v>95</v>
      </c>
      <c r="G213" s="23">
        <f t="shared" si="4"/>
        <v>0</v>
      </c>
      <c r="H213" s="23">
        <f>SUM(H214)</f>
        <v>0</v>
      </c>
      <c r="I213" s="23">
        <f>SUM(I214)</f>
        <v>0</v>
      </c>
    </row>
    <row r="214" spans="1:9" ht="15.75" customHeight="1">
      <c r="A214" s="269">
        <v>3061</v>
      </c>
      <c r="B214" s="217" t="s">
        <v>179</v>
      </c>
      <c r="C214" s="217">
        <v>6</v>
      </c>
      <c r="D214" s="217">
        <v>1</v>
      </c>
      <c r="E214" s="82" t="s">
        <v>736</v>
      </c>
      <c r="F214" s="87" t="s">
        <v>95</v>
      </c>
      <c r="G214" s="23">
        <f t="shared" si="4"/>
        <v>0</v>
      </c>
      <c r="H214" s="23"/>
      <c r="I214" s="23"/>
    </row>
    <row r="215" spans="1:9" ht="26.25" customHeight="1">
      <c r="A215" s="269">
        <v>3070</v>
      </c>
      <c r="B215" s="68" t="s">
        <v>179</v>
      </c>
      <c r="C215" s="68">
        <v>7</v>
      </c>
      <c r="D215" s="68">
        <v>0</v>
      </c>
      <c r="E215" s="78" t="s">
        <v>737</v>
      </c>
      <c r="F215" s="79" t="s">
        <v>96</v>
      </c>
      <c r="G215" s="23">
        <f t="shared" si="4"/>
        <v>840</v>
      </c>
      <c r="H215" s="23">
        <f>SUM(H216)</f>
        <v>840</v>
      </c>
      <c r="I215" s="23">
        <f>SUM(I216)</f>
        <v>0</v>
      </c>
    </row>
    <row r="216" spans="1:9" ht="27.75" customHeight="1">
      <c r="A216" s="269">
        <v>3071</v>
      </c>
      <c r="B216" s="217" t="s">
        <v>179</v>
      </c>
      <c r="C216" s="217">
        <v>7</v>
      </c>
      <c r="D216" s="217">
        <v>1</v>
      </c>
      <c r="E216" s="82" t="s">
        <v>738</v>
      </c>
      <c r="F216" s="87" t="s">
        <v>97</v>
      </c>
      <c r="G216" s="23">
        <f t="shared" si="4"/>
        <v>840</v>
      </c>
      <c r="H216" s="23">
        <v>840</v>
      </c>
      <c r="I216" s="23"/>
    </row>
    <row r="217" spans="1:9" ht="39.75" customHeight="1" hidden="1">
      <c r="A217" s="269">
        <v>3080</v>
      </c>
      <c r="B217" s="68" t="s">
        <v>179</v>
      </c>
      <c r="C217" s="68">
        <v>8</v>
      </c>
      <c r="D217" s="68">
        <v>0</v>
      </c>
      <c r="E217" s="78" t="s">
        <v>739</v>
      </c>
      <c r="F217" s="79" t="s">
        <v>98</v>
      </c>
      <c r="G217" s="23">
        <f t="shared" si="4"/>
        <v>0</v>
      </c>
      <c r="H217" s="23">
        <f>SUM(H218)</f>
        <v>0</v>
      </c>
      <c r="I217" s="23">
        <f>SUM(I218)</f>
        <v>0</v>
      </c>
    </row>
    <row r="218" spans="1:9" ht="26.25" customHeight="1" hidden="1">
      <c r="A218" s="269">
        <v>3081</v>
      </c>
      <c r="B218" s="217" t="s">
        <v>179</v>
      </c>
      <c r="C218" s="217">
        <v>8</v>
      </c>
      <c r="D218" s="217">
        <v>1</v>
      </c>
      <c r="E218" s="82" t="s">
        <v>740</v>
      </c>
      <c r="F218" s="87" t="s">
        <v>99</v>
      </c>
      <c r="G218" s="23">
        <f t="shared" si="4"/>
        <v>0</v>
      </c>
      <c r="H218" s="23"/>
      <c r="I218" s="23"/>
    </row>
    <row r="219" spans="1:9" ht="27.75" customHeight="1" hidden="1">
      <c r="A219" s="269">
        <v>3090</v>
      </c>
      <c r="B219" s="68" t="s">
        <v>179</v>
      </c>
      <c r="C219" s="68">
        <v>9</v>
      </c>
      <c r="D219" s="68">
        <v>0</v>
      </c>
      <c r="E219" s="78" t="s">
        <v>741</v>
      </c>
      <c r="F219" s="79" t="s">
        <v>100</v>
      </c>
      <c r="G219" s="23">
        <f t="shared" si="4"/>
        <v>0</v>
      </c>
      <c r="H219" s="23">
        <f>SUM(H220:H221)</f>
        <v>0</v>
      </c>
      <c r="I219" s="23">
        <f>SUM(I220:I221)</f>
        <v>0</v>
      </c>
    </row>
    <row r="220" spans="1:9" ht="26.25" customHeight="1" hidden="1">
      <c r="A220" s="269">
        <v>3091</v>
      </c>
      <c r="B220" s="217" t="s">
        <v>179</v>
      </c>
      <c r="C220" s="217">
        <v>9</v>
      </c>
      <c r="D220" s="217">
        <v>1</v>
      </c>
      <c r="E220" s="82" t="s">
        <v>742</v>
      </c>
      <c r="F220" s="87" t="s">
        <v>101</v>
      </c>
      <c r="G220" s="23">
        <f t="shared" si="4"/>
        <v>0</v>
      </c>
      <c r="H220" s="23"/>
      <c r="I220" s="23"/>
    </row>
    <row r="221" spans="1:9" ht="29.25" customHeight="1" hidden="1">
      <c r="A221" s="269">
        <v>3092</v>
      </c>
      <c r="B221" s="217" t="s">
        <v>179</v>
      </c>
      <c r="C221" s="217">
        <v>9</v>
      </c>
      <c r="D221" s="217">
        <v>2</v>
      </c>
      <c r="E221" s="82" t="s">
        <v>743</v>
      </c>
      <c r="F221" s="87"/>
      <c r="G221" s="23">
        <f t="shared" si="4"/>
        <v>0</v>
      </c>
      <c r="H221" s="23"/>
      <c r="I221" s="23"/>
    </row>
    <row r="222" spans="1:11" s="76" customFormat="1" ht="42.75" customHeight="1">
      <c r="A222" s="269">
        <v>3100</v>
      </c>
      <c r="B222" s="68" t="s">
        <v>180</v>
      </c>
      <c r="C222" s="68">
        <v>0</v>
      </c>
      <c r="D222" s="68">
        <v>0</v>
      </c>
      <c r="E222" s="96" t="s">
        <v>744</v>
      </c>
      <c r="F222" s="97"/>
      <c r="G222" s="23">
        <f>SUM(G223)</f>
        <v>30957.4</v>
      </c>
      <c r="H222" s="23">
        <f>SUM(H223)</f>
        <v>18422.8</v>
      </c>
      <c r="I222" s="23">
        <f>SUM(I223)</f>
        <v>12534.6</v>
      </c>
      <c r="K222" s="98"/>
    </row>
    <row r="223" spans="1:9" ht="27">
      <c r="A223" s="269">
        <v>3110</v>
      </c>
      <c r="B223" s="221" t="s">
        <v>180</v>
      </c>
      <c r="C223" s="221">
        <v>1</v>
      </c>
      <c r="D223" s="221">
        <v>0</v>
      </c>
      <c r="E223" s="94" t="s">
        <v>745</v>
      </c>
      <c r="F223" s="87"/>
      <c r="G223" s="23">
        <f>SUM(G224)</f>
        <v>30957.4</v>
      </c>
      <c r="H223" s="23">
        <f>H224</f>
        <v>18422.8</v>
      </c>
      <c r="I223" s="23">
        <f>I224</f>
        <v>12534.6</v>
      </c>
    </row>
    <row r="224" spans="1:12" ht="17.25">
      <c r="A224" s="269">
        <v>3112</v>
      </c>
      <c r="B224" s="221" t="s">
        <v>180</v>
      </c>
      <c r="C224" s="221">
        <v>1</v>
      </c>
      <c r="D224" s="221">
        <v>2</v>
      </c>
      <c r="E224" s="95" t="s">
        <v>746</v>
      </c>
      <c r="F224" s="87"/>
      <c r="G224" s="23">
        <f>H224-'Հատված 1'!F98+I224</f>
        <v>30957.4</v>
      </c>
      <c r="H224" s="23">
        <v>18422.8</v>
      </c>
      <c r="I224" s="23">
        <v>12534.6</v>
      </c>
      <c r="J224" s="59"/>
      <c r="K224" s="84"/>
      <c r="L224" s="90"/>
    </row>
    <row r="225" spans="2:4" ht="17.25">
      <c r="B225" s="99"/>
      <c r="C225" s="100"/>
      <c r="D225" s="101"/>
    </row>
    <row r="226" spans="2:4" ht="17.25">
      <c r="B226" s="102"/>
      <c r="C226" s="100"/>
      <c r="D226" s="101"/>
    </row>
    <row r="227" spans="2:5" ht="17.25">
      <c r="B227" s="102"/>
      <c r="C227" s="100"/>
      <c r="D227" s="101"/>
      <c r="E227" s="46"/>
    </row>
    <row r="228" spans="2:4" ht="17.25">
      <c r="B228" s="102"/>
      <c r="C228" s="103"/>
      <c r="D228" s="104"/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3937007874015748" right="0" top="0.3937007874015748" bottom="0.3937007874015748" header="0.15748031496062992" footer="0.2362204724409449"/>
  <pageSetup firstPageNumber="8" useFirstPageNumber="1" horizontalDpi="600" verticalDpi="600" orientation="portrait" paperSize="9" scale="95" r:id="rId1"/>
  <headerFooter alignWithMargins="0">
    <oddFooter>&amp;C&amp;P&amp;RԲյուջե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7"/>
  <sheetViews>
    <sheetView showGridLines="0" zoomScalePageLayoutView="0" workbookViewId="0" topLeftCell="A125">
      <selection activeCell="AZ6" sqref="AZ6"/>
    </sheetView>
  </sheetViews>
  <sheetFormatPr defaultColWidth="9.140625" defaultRowHeight="12.75"/>
  <cols>
    <col min="1" max="1" width="5.8515625" style="14" customWidth="1"/>
    <col min="2" max="2" width="42.140625" style="14" customWidth="1"/>
    <col min="3" max="3" width="6.28125" style="222" customWidth="1"/>
    <col min="4" max="4" width="14.8515625" style="14" customWidth="1"/>
    <col min="5" max="5" width="12.28125" style="14" customWidth="1"/>
    <col min="6" max="6" width="11.8515625" style="14" customWidth="1"/>
    <col min="7" max="34" width="0" style="14" hidden="1" customWidth="1"/>
    <col min="35" max="37" width="9.140625" style="14" hidden="1" customWidth="1"/>
    <col min="38" max="38" width="0.9921875" style="14" hidden="1" customWidth="1"/>
    <col min="39" max="47" width="9.140625" style="14" hidden="1" customWidth="1"/>
    <col min="48" max="49" width="9.140625" style="14" customWidth="1"/>
    <col min="50" max="50" width="10.140625" style="14" bestFit="1" customWidth="1"/>
    <col min="51" max="51" width="12.00390625" style="14" customWidth="1"/>
    <col min="52" max="16384" width="9.140625" style="14" customWidth="1"/>
  </cols>
  <sheetData>
    <row r="1" spans="1:6" s="16" customFormat="1" ht="20.25">
      <c r="A1" s="318" t="s">
        <v>748</v>
      </c>
      <c r="B1" s="318"/>
      <c r="C1" s="318"/>
      <c r="D1" s="318"/>
      <c r="E1" s="318"/>
      <c r="F1" s="318"/>
    </row>
    <row r="2" spans="1:6" ht="33.75" customHeight="1">
      <c r="A2" s="319" t="s">
        <v>749</v>
      </c>
      <c r="B2" s="319"/>
      <c r="C2" s="319"/>
      <c r="D2" s="319"/>
      <c r="E2" s="319"/>
      <c r="F2" s="319"/>
    </row>
    <row r="3" spans="1:3" ht="6" customHeight="1" hidden="1">
      <c r="A3" s="15" t="s">
        <v>750</v>
      </c>
      <c r="B3" s="15"/>
      <c r="C3" s="15"/>
    </row>
    <row r="4" spans="5:6" ht="10.5" customHeight="1">
      <c r="E4" s="320" t="s">
        <v>523</v>
      </c>
      <c r="F4" s="320"/>
    </row>
    <row r="5" spans="1:6" ht="27.75" customHeight="1">
      <c r="A5" s="299" t="s">
        <v>896</v>
      </c>
      <c r="B5" s="301" t="s">
        <v>917</v>
      </c>
      <c r="C5" s="324"/>
      <c r="D5" s="299" t="s">
        <v>429</v>
      </c>
      <c r="E5" s="321" t="s">
        <v>430</v>
      </c>
      <c r="F5" s="322"/>
    </row>
    <row r="6" spans="1:6" ht="25.5" customHeight="1">
      <c r="A6" s="300"/>
      <c r="B6" s="223" t="s">
        <v>918</v>
      </c>
      <c r="C6" s="224" t="s">
        <v>964</v>
      </c>
      <c r="D6" s="323"/>
      <c r="E6" s="271" t="s">
        <v>431</v>
      </c>
      <c r="F6" s="271" t="s">
        <v>432</v>
      </c>
    </row>
    <row r="7" spans="1:6" ht="13.5">
      <c r="A7" s="225">
        <v>1</v>
      </c>
      <c r="B7" s="225">
        <v>2</v>
      </c>
      <c r="C7" s="225" t="s">
        <v>124</v>
      </c>
      <c r="D7" s="225">
        <v>4</v>
      </c>
      <c r="E7" s="225">
        <v>5</v>
      </c>
      <c r="F7" s="225">
        <v>6</v>
      </c>
    </row>
    <row r="8" spans="1:6" ht="35.25" customHeight="1">
      <c r="A8" s="108">
        <v>4000</v>
      </c>
      <c r="B8" s="226" t="s">
        <v>1016</v>
      </c>
      <c r="C8" s="227"/>
      <c r="D8" s="109">
        <f>SUM(D9+D130,D157)</f>
        <v>459965.51999999996</v>
      </c>
      <c r="E8" s="109">
        <f>SUM(E9)</f>
        <v>308360.99999999994</v>
      </c>
      <c r="F8" s="109">
        <f>SUM(F9+F130,F157)</f>
        <v>151604.52000000002</v>
      </c>
    </row>
    <row r="9" spans="1:6" ht="46.5" customHeight="1">
      <c r="A9" s="108">
        <v>4050</v>
      </c>
      <c r="B9" s="216" t="s">
        <v>1017</v>
      </c>
      <c r="C9" s="228" t="s">
        <v>276</v>
      </c>
      <c r="D9" s="109">
        <f>SUM(D10,D19,D55,D66,D73,D98,D109)</f>
        <v>320895.6</v>
      </c>
      <c r="E9" s="109">
        <f>SUM(E10+E19+E55+E66+E73+E98+E109)</f>
        <v>308360.99999999994</v>
      </c>
      <c r="F9" s="109">
        <f>SUM(F109)</f>
        <v>12534.6</v>
      </c>
    </row>
    <row r="10" spans="1:6" ht="29.25" customHeight="1">
      <c r="A10" s="108">
        <v>4100</v>
      </c>
      <c r="B10" s="25" t="s">
        <v>751</v>
      </c>
      <c r="C10" s="229" t="s">
        <v>276</v>
      </c>
      <c r="D10" s="109">
        <f aca="true" t="shared" si="0" ref="D10:D57">SUM(E10:F10)</f>
        <v>74543</v>
      </c>
      <c r="E10" s="109">
        <f>SUM(E11+E15+E17)</f>
        <v>74543</v>
      </c>
      <c r="F10" s="230" t="s">
        <v>280</v>
      </c>
    </row>
    <row r="11" spans="1:6" ht="42.75" customHeight="1">
      <c r="A11" s="108">
        <v>4110</v>
      </c>
      <c r="B11" s="216" t="s">
        <v>752</v>
      </c>
      <c r="C11" s="229" t="s">
        <v>276</v>
      </c>
      <c r="D11" s="109">
        <f t="shared" si="0"/>
        <v>74543</v>
      </c>
      <c r="E11" s="109">
        <f>SUM(E12:E14)</f>
        <v>74543</v>
      </c>
      <c r="F11" s="230" t="s">
        <v>280</v>
      </c>
    </row>
    <row r="12" spans="1:6" ht="27">
      <c r="A12" s="108">
        <v>4111</v>
      </c>
      <c r="B12" s="110" t="s">
        <v>753</v>
      </c>
      <c r="C12" s="54" t="s">
        <v>182</v>
      </c>
      <c r="D12" s="109">
        <f t="shared" si="0"/>
        <v>64203</v>
      </c>
      <c r="E12" s="109">
        <v>64203</v>
      </c>
      <c r="F12" s="230" t="s">
        <v>280</v>
      </c>
    </row>
    <row r="13" spans="1:6" ht="27">
      <c r="A13" s="108">
        <v>4112</v>
      </c>
      <c r="B13" s="110" t="s">
        <v>754</v>
      </c>
      <c r="C13" s="231" t="s">
        <v>183</v>
      </c>
      <c r="D13" s="109">
        <f t="shared" si="0"/>
        <v>10340</v>
      </c>
      <c r="E13" s="109">
        <v>10340</v>
      </c>
      <c r="F13" s="230" t="s">
        <v>280</v>
      </c>
    </row>
    <row r="14" spans="1:6" ht="13.5">
      <c r="A14" s="108">
        <v>4114</v>
      </c>
      <c r="B14" s="110" t="s">
        <v>755</v>
      </c>
      <c r="C14" s="231" t="s">
        <v>181</v>
      </c>
      <c r="D14" s="109">
        <f t="shared" si="0"/>
        <v>0</v>
      </c>
      <c r="E14" s="109"/>
      <c r="F14" s="230" t="s">
        <v>280</v>
      </c>
    </row>
    <row r="15" spans="1:6" ht="26.25" customHeight="1">
      <c r="A15" s="108">
        <v>4120</v>
      </c>
      <c r="B15" s="111" t="s">
        <v>756</v>
      </c>
      <c r="C15" s="229" t="s">
        <v>276</v>
      </c>
      <c r="D15" s="109">
        <f t="shared" si="0"/>
        <v>0</v>
      </c>
      <c r="E15" s="109">
        <f>SUM(E16)</f>
        <v>0</v>
      </c>
      <c r="F15" s="230" t="s">
        <v>280</v>
      </c>
    </row>
    <row r="16" spans="1:6" ht="13.5" customHeight="1">
      <c r="A16" s="108">
        <v>4121</v>
      </c>
      <c r="B16" s="110" t="s">
        <v>757</v>
      </c>
      <c r="C16" s="231" t="s">
        <v>184</v>
      </c>
      <c r="D16" s="109">
        <f t="shared" si="0"/>
        <v>0</v>
      </c>
      <c r="E16" s="109"/>
      <c r="F16" s="230" t="s">
        <v>280</v>
      </c>
    </row>
    <row r="17" spans="1:6" ht="26.25" customHeight="1">
      <c r="A17" s="108">
        <v>4130</v>
      </c>
      <c r="B17" s="111" t="s">
        <v>897</v>
      </c>
      <c r="C17" s="229" t="s">
        <v>276</v>
      </c>
      <c r="D17" s="109">
        <f t="shared" si="0"/>
        <v>0</v>
      </c>
      <c r="E17" s="109">
        <f>E18</f>
        <v>0</v>
      </c>
      <c r="F17" s="230" t="s">
        <v>280</v>
      </c>
    </row>
    <row r="18" spans="1:6" ht="13.5">
      <c r="A18" s="108">
        <v>4131</v>
      </c>
      <c r="B18" s="111" t="s">
        <v>758</v>
      </c>
      <c r="C18" s="54" t="s">
        <v>185</v>
      </c>
      <c r="D18" s="109">
        <f t="shared" si="0"/>
        <v>0</v>
      </c>
      <c r="E18" s="109"/>
      <c r="F18" s="230" t="s">
        <v>280</v>
      </c>
    </row>
    <row r="19" spans="1:6" ht="57.75" customHeight="1">
      <c r="A19" s="108">
        <v>4200</v>
      </c>
      <c r="B19" s="216" t="s">
        <v>759</v>
      </c>
      <c r="C19" s="229" t="s">
        <v>276</v>
      </c>
      <c r="D19" s="109">
        <f t="shared" si="0"/>
        <v>106523.59999999999</v>
      </c>
      <c r="E19" s="109">
        <f>SUM(E20+E28+E32+E41+E43+E46)</f>
        <v>106523.59999999999</v>
      </c>
      <c r="F19" s="230" t="s">
        <v>280</v>
      </c>
    </row>
    <row r="20" spans="1:6" ht="40.5" customHeight="1">
      <c r="A20" s="108">
        <v>4210</v>
      </c>
      <c r="B20" s="111" t="s">
        <v>760</v>
      </c>
      <c r="C20" s="229" t="s">
        <v>276</v>
      </c>
      <c r="D20" s="109">
        <f t="shared" si="0"/>
        <v>44471</v>
      </c>
      <c r="E20" s="109">
        <f>SUM(E21:E27)</f>
        <v>44471</v>
      </c>
      <c r="F20" s="230" t="s">
        <v>280</v>
      </c>
    </row>
    <row r="21" spans="1:7" ht="24.75" customHeight="1">
      <c r="A21" s="108">
        <v>4211</v>
      </c>
      <c r="B21" s="110" t="s">
        <v>761</v>
      </c>
      <c r="C21" s="231" t="s">
        <v>186</v>
      </c>
      <c r="D21" s="109">
        <f t="shared" si="0"/>
        <v>396</v>
      </c>
      <c r="E21" s="109">
        <v>396</v>
      </c>
      <c r="F21" s="230" t="s">
        <v>280</v>
      </c>
      <c r="G21" s="282"/>
    </row>
    <row r="22" spans="1:6" ht="13.5">
      <c r="A22" s="108">
        <v>4212</v>
      </c>
      <c r="B22" s="111" t="s">
        <v>762</v>
      </c>
      <c r="C22" s="231" t="s">
        <v>187</v>
      </c>
      <c r="D22" s="109">
        <f t="shared" si="0"/>
        <v>33846</v>
      </c>
      <c r="E22" s="109">
        <v>33846</v>
      </c>
      <c r="F22" s="230" t="s">
        <v>280</v>
      </c>
    </row>
    <row r="23" spans="1:36" ht="13.5">
      <c r="A23" s="108">
        <v>4213</v>
      </c>
      <c r="B23" s="110" t="s">
        <v>763</v>
      </c>
      <c r="C23" s="231" t="s">
        <v>188</v>
      </c>
      <c r="D23" s="109">
        <f t="shared" si="0"/>
        <v>7835</v>
      </c>
      <c r="E23" s="109">
        <v>7835</v>
      </c>
      <c r="F23" s="230" t="s">
        <v>280</v>
      </c>
      <c r="AJ23" s="283"/>
    </row>
    <row r="24" spans="1:6" ht="13.5">
      <c r="A24" s="108">
        <v>4214</v>
      </c>
      <c r="B24" s="110" t="s">
        <v>764</v>
      </c>
      <c r="C24" s="231" t="s">
        <v>189</v>
      </c>
      <c r="D24" s="109">
        <f t="shared" si="0"/>
        <v>1333</v>
      </c>
      <c r="E24" s="109">
        <v>1333</v>
      </c>
      <c r="F24" s="230" t="s">
        <v>280</v>
      </c>
    </row>
    <row r="25" spans="1:6" ht="13.5" customHeight="1">
      <c r="A25" s="108">
        <v>4215</v>
      </c>
      <c r="B25" s="110" t="s">
        <v>765</v>
      </c>
      <c r="C25" s="231" t="s">
        <v>190</v>
      </c>
      <c r="D25" s="109">
        <f t="shared" si="0"/>
        <v>461</v>
      </c>
      <c r="E25" s="109">
        <v>461</v>
      </c>
      <c r="F25" s="230" t="s">
        <v>280</v>
      </c>
    </row>
    <row r="26" spans="1:6" ht="13.5" customHeight="1">
      <c r="A26" s="108">
        <v>4216</v>
      </c>
      <c r="B26" s="110" t="s">
        <v>766</v>
      </c>
      <c r="C26" s="231" t="s">
        <v>191</v>
      </c>
      <c r="D26" s="109">
        <f t="shared" si="0"/>
        <v>600</v>
      </c>
      <c r="E26" s="109">
        <v>600</v>
      </c>
      <c r="F26" s="230" t="s">
        <v>280</v>
      </c>
    </row>
    <row r="27" spans="1:6" ht="13.5">
      <c r="A27" s="108">
        <v>4217</v>
      </c>
      <c r="B27" s="110" t="s">
        <v>767</v>
      </c>
      <c r="C27" s="231" t="s">
        <v>192</v>
      </c>
      <c r="D27" s="109">
        <f t="shared" si="0"/>
        <v>0</v>
      </c>
      <c r="E27" s="109"/>
      <c r="F27" s="230" t="s">
        <v>280</v>
      </c>
    </row>
    <row r="28" spans="1:6" ht="39.75" customHeight="1">
      <c r="A28" s="108">
        <v>4220</v>
      </c>
      <c r="B28" s="111" t="s">
        <v>768</v>
      </c>
      <c r="C28" s="229" t="s">
        <v>276</v>
      </c>
      <c r="D28" s="109">
        <f t="shared" si="0"/>
        <v>0</v>
      </c>
      <c r="E28" s="109">
        <f>SUM(E29:E31)</f>
        <v>0</v>
      </c>
      <c r="F28" s="230" t="s">
        <v>280</v>
      </c>
    </row>
    <row r="29" spans="1:6" ht="13.5">
      <c r="A29" s="108">
        <v>4221</v>
      </c>
      <c r="B29" s="110" t="s">
        <v>769</v>
      </c>
      <c r="C29" s="232">
        <v>4221</v>
      </c>
      <c r="D29" s="109">
        <f t="shared" si="0"/>
        <v>0</v>
      </c>
      <c r="E29" s="109"/>
      <c r="F29" s="230" t="s">
        <v>280</v>
      </c>
    </row>
    <row r="30" spans="1:6" ht="24.75" customHeight="1">
      <c r="A30" s="108">
        <v>4222</v>
      </c>
      <c r="B30" s="110" t="s">
        <v>770</v>
      </c>
      <c r="C30" s="231" t="s">
        <v>240</v>
      </c>
      <c r="D30" s="109">
        <f t="shared" si="0"/>
        <v>0</v>
      </c>
      <c r="E30" s="109">
        <v>0</v>
      </c>
      <c r="F30" s="230" t="s">
        <v>280</v>
      </c>
    </row>
    <row r="31" spans="1:6" ht="13.5">
      <c r="A31" s="108">
        <v>4223</v>
      </c>
      <c r="B31" s="110" t="s">
        <v>771</v>
      </c>
      <c r="C31" s="231" t="s">
        <v>241</v>
      </c>
      <c r="D31" s="109">
        <f t="shared" si="0"/>
        <v>0</v>
      </c>
      <c r="E31" s="109"/>
      <c r="F31" s="230" t="s">
        <v>280</v>
      </c>
    </row>
    <row r="32" spans="1:6" ht="53.25" customHeight="1">
      <c r="A32" s="108">
        <v>4230</v>
      </c>
      <c r="B32" s="111" t="s">
        <v>772</v>
      </c>
      <c r="C32" s="229" t="s">
        <v>276</v>
      </c>
      <c r="D32" s="109">
        <f t="shared" si="0"/>
        <v>10930.8</v>
      </c>
      <c r="E32" s="109">
        <f>SUM(E33:E40)</f>
        <v>10930.8</v>
      </c>
      <c r="F32" s="230" t="s">
        <v>280</v>
      </c>
    </row>
    <row r="33" spans="1:6" ht="13.5">
      <c r="A33" s="108">
        <v>4231</v>
      </c>
      <c r="B33" s="110" t="s">
        <v>773</v>
      </c>
      <c r="C33" s="231" t="s">
        <v>242</v>
      </c>
      <c r="D33" s="109">
        <f t="shared" si="0"/>
        <v>200</v>
      </c>
      <c r="E33" s="109">
        <v>200</v>
      </c>
      <c r="F33" s="230" t="s">
        <v>280</v>
      </c>
    </row>
    <row r="34" spans="1:7" ht="13.5">
      <c r="A34" s="108">
        <v>4232</v>
      </c>
      <c r="B34" s="110" t="s">
        <v>774</v>
      </c>
      <c r="C34" s="231" t="s">
        <v>243</v>
      </c>
      <c r="D34" s="109">
        <f t="shared" si="0"/>
        <v>1552.8</v>
      </c>
      <c r="E34" s="109">
        <v>1552.8</v>
      </c>
      <c r="F34" s="230" t="s">
        <v>280</v>
      </c>
      <c r="G34" s="284"/>
    </row>
    <row r="35" spans="1:6" ht="27">
      <c r="A35" s="108">
        <v>4233</v>
      </c>
      <c r="B35" s="110" t="s">
        <v>775</v>
      </c>
      <c r="C35" s="231" t="s">
        <v>244</v>
      </c>
      <c r="D35" s="109">
        <f t="shared" si="0"/>
        <v>350</v>
      </c>
      <c r="E35" s="109">
        <v>350</v>
      </c>
      <c r="F35" s="230" t="s">
        <v>280</v>
      </c>
    </row>
    <row r="36" spans="1:6" ht="13.5">
      <c r="A36" s="108">
        <v>4234</v>
      </c>
      <c r="B36" s="110" t="s">
        <v>776</v>
      </c>
      <c r="C36" s="231" t="s">
        <v>245</v>
      </c>
      <c r="D36" s="109">
        <f t="shared" si="0"/>
        <v>470</v>
      </c>
      <c r="E36" s="109">
        <v>470</v>
      </c>
      <c r="F36" s="230" t="s">
        <v>280</v>
      </c>
    </row>
    <row r="37" spans="1:6" ht="13.5">
      <c r="A37" s="108">
        <v>4235</v>
      </c>
      <c r="B37" s="50" t="s">
        <v>777</v>
      </c>
      <c r="C37" s="271">
        <v>4235</v>
      </c>
      <c r="D37" s="109">
        <f t="shared" si="0"/>
        <v>1980</v>
      </c>
      <c r="E37" s="109">
        <v>1980</v>
      </c>
      <c r="F37" s="230" t="s">
        <v>280</v>
      </c>
    </row>
    <row r="38" spans="1:6" ht="26.25" customHeight="1">
      <c r="A38" s="108">
        <v>4236</v>
      </c>
      <c r="B38" s="110" t="s">
        <v>778</v>
      </c>
      <c r="C38" s="231" t="s">
        <v>246</v>
      </c>
      <c r="D38" s="109">
        <f t="shared" si="0"/>
        <v>0</v>
      </c>
      <c r="E38" s="109"/>
      <c r="F38" s="230" t="s">
        <v>280</v>
      </c>
    </row>
    <row r="39" spans="1:36" ht="13.5">
      <c r="A39" s="108">
        <v>4237</v>
      </c>
      <c r="B39" s="110" t="s">
        <v>779</v>
      </c>
      <c r="C39" s="231" t="s">
        <v>247</v>
      </c>
      <c r="D39" s="109">
        <f t="shared" si="0"/>
        <v>350</v>
      </c>
      <c r="E39" s="109">
        <v>350</v>
      </c>
      <c r="F39" s="230" t="s">
        <v>280</v>
      </c>
      <c r="AJ39" s="283"/>
    </row>
    <row r="40" spans="1:6" ht="13.5">
      <c r="A40" s="108">
        <v>4238</v>
      </c>
      <c r="B40" s="110" t="s">
        <v>780</v>
      </c>
      <c r="C40" s="231" t="s">
        <v>248</v>
      </c>
      <c r="D40" s="109">
        <f t="shared" si="0"/>
        <v>6028</v>
      </c>
      <c r="E40" s="109">
        <v>6028</v>
      </c>
      <c r="F40" s="230" t="s">
        <v>280</v>
      </c>
    </row>
    <row r="41" spans="1:6" ht="27" customHeight="1">
      <c r="A41" s="108">
        <v>4240</v>
      </c>
      <c r="B41" s="111" t="s">
        <v>898</v>
      </c>
      <c r="C41" s="229" t="s">
        <v>276</v>
      </c>
      <c r="D41" s="109">
        <f t="shared" si="0"/>
        <v>2563.6</v>
      </c>
      <c r="E41" s="109">
        <f>SUM(E42)</f>
        <v>2563.6</v>
      </c>
      <c r="F41" s="230" t="s">
        <v>280</v>
      </c>
    </row>
    <row r="42" spans="1:6" ht="13.5">
      <c r="A42" s="108">
        <v>4241</v>
      </c>
      <c r="B42" s="110" t="s">
        <v>781</v>
      </c>
      <c r="C42" s="231" t="s">
        <v>249</v>
      </c>
      <c r="D42" s="109">
        <f t="shared" si="0"/>
        <v>2563.6</v>
      </c>
      <c r="E42" s="109">
        <v>2563.6</v>
      </c>
      <c r="F42" s="230" t="s">
        <v>280</v>
      </c>
    </row>
    <row r="43" spans="1:6" ht="40.5" customHeight="1">
      <c r="A43" s="108">
        <v>4250</v>
      </c>
      <c r="B43" s="111" t="s">
        <v>782</v>
      </c>
      <c r="C43" s="229" t="s">
        <v>276</v>
      </c>
      <c r="D43" s="109">
        <f t="shared" si="0"/>
        <v>17644</v>
      </c>
      <c r="E43" s="109">
        <f>SUM(E44:E45)</f>
        <v>17644</v>
      </c>
      <c r="F43" s="230" t="s">
        <v>280</v>
      </c>
    </row>
    <row r="44" spans="1:37" ht="27">
      <c r="A44" s="108">
        <v>4251</v>
      </c>
      <c r="B44" s="110" t="s">
        <v>783</v>
      </c>
      <c r="C44" s="231" t="s">
        <v>250</v>
      </c>
      <c r="D44" s="109">
        <f t="shared" si="0"/>
        <v>15494</v>
      </c>
      <c r="E44" s="109">
        <v>15494</v>
      </c>
      <c r="F44" s="230" t="s">
        <v>280</v>
      </c>
      <c r="G44" s="284"/>
      <c r="AJ44" s="283"/>
      <c r="AK44" s="283"/>
    </row>
    <row r="45" spans="1:6" ht="26.25" customHeight="1">
      <c r="A45" s="108">
        <v>4252</v>
      </c>
      <c r="B45" s="110" t="s">
        <v>784</v>
      </c>
      <c r="C45" s="231" t="s">
        <v>251</v>
      </c>
      <c r="D45" s="109">
        <f t="shared" si="0"/>
        <v>2150</v>
      </c>
      <c r="E45" s="109">
        <v>2150</v>
      </c>
      <c r="F45" s="230" t="s">
        <v>280</v>
      </c>
    </row>
    <row r="46" spans="1:6" ht="42" customHeight="1">
      <c r="A46" s="108">
        <v>4260</v>
      </c>
      <c r="B46" s="111" t="s">
        <v>785</v>
      </c>
      <c r="C46" s="229" t="s">
        <v>276</v>
      </c>
      <c r="D46" s="109">
        <f t="shared" si="0"/>
        <v>30914.2</v>
      </c>
      <c r="E46" s="109">
        <f>SUM(E47:E54)</f>
        <v>30914.2</v>
      </c>
      <c r="F46" s="230" t="s">
        <v>280</v>
      </c>
    </row>
    <row r="47" spans="1:6" ht="13.5">
      <c r="A47" s="108">
        <v>4261</v>
      </c>
      <c r="B47" s="110" t="s">
        <v>786</v>
      </c>
      <c r="C47" s="231" t="s">
        <v>252</v>
      </c>
      <c r="D47" s="109">
        <f t="shared" si="0"/>
        <v>3010</v>
      </c>
      <c r="E47" s="109">
        <v>3010</v>
      </c>
      <c r="F47" s="230" t="s">
        <v>280</v>
      </c>
    </row>
    <row r="48" spans="1:6" ht="13.5">
      <c r="A48" s="108">
        <v>4262</v>
      </c>
      <c r="B48" s="110" t="s">
        <v>787</v>
      </c>
      <c r="C48" s="231" t="s">
        <v>253</v>
      </c>
      <c r="D48" s="109">
        <f t="shared" si="0"/>
        <v>200</v>
      </c>
      <c r="E48" s="109">
        <v>200</v>
      </c>
      <c r="F48" s="230" t="s">
        <v>280</v>
      </c>
    </row>
    <row r="49" spans="1:6" ht="26.25" customHeight="1">
      <c r="A49" s="108">
        <v>4263</v>
      </c>
      <c r="B49" s="110" t="s">
        <v>788</v>
      </c>
      <c r="C49" s="231" t="s">
        <v>254</v>
      </c>
      <c r="D49" s="109">
        <f t="shared" si="0"/>
        <v>0</v>
      </c>
      <c r="E49" s="109"/>
      <c r="F49" s="230" t="s">
        <v>280</v>
      </c>
    </row>
    <row r="50" spans="1:6" ht="13.5">
      <c r="A50" s="108">
        <v>4264</v>
      </c>
      <c r="B50" s="112" t="s">
        <v>789</v>
      </c>
      <c r="C50" s="231" t="s">
        <v>255</v>
      </c>
      <c r="D50" s="109">
        <f t="shared" si="0"/>
        <v>22762.1</v>
      </c>
      <c r="E50" s="109">
        <v>22762.1</v>
      </c>
      <c r="F50" s="230" t="s">
        <v>280</v>
      </c>
    </row>
    <row r="51" spans="1:6" ht="27">
      <c r="A51" s="108">
        <v>4265</v>
      </c>
      <c r="B51" s="112" t="s">
        <v>790</v>
      </c>
      <c r="C51" s="231" t="s">
        <v>256</v>
      </c>
      <c r="D51" s="109">
        <f t="shared" si="0"/>
        <v>0</v>
      </c>
      <c r="E51" s="109"/>
      <c r="F51" s="230" t="s">
        <v>280</v>
      </c>
    </row>
    <row r="52" spans="1:6" ht="13.5">
      <c r="A52" s="108">
        <v>4266</v>
      </c>
      <c r="B52" s="112" t="s">
        <v>791</v>
      </c>
      <c r="C52" s="231" t="s">
        <v>257</v>
      </c>
      <c r="D52" s="109">
        <f t="shared" si="0"/>
        <v>0</v>
      </c>
      <c r="E52" s="109"/>
      <c r="F52" s="230" t="s">
        <v>280</v>
      </c>
    </row>
    <row r="53" spans="1:36" ht="13.5">
      <c r="A53" s="108">
        <v>4267</v>
      </c>
      <c r="B53" s="112" t="s">
        <v>792</v>
      </c>
      <c r="C53" s="231" t="s">
        <v>258</v>
      </c>
      <c r="D53" s="109">
        <f t="shared" si="0"/>
        <v>2769.7</v>
      </c>
      <c r="E53" s="109">
        <v>2769.7</v>
      </c>
      <c r="F53" s="230" t="s">
        <v>280</v>
      </c>
      <c r="AJ53" s="283"/>
    </row>
    <row r="54" spans="1:6" ht="13.5">
      <c r="A54" s="108">
        <v>4268</v>
      </c>
      <c r="B54" s="112" t="s">
        <v>793</v>
      </c>
      <c r="C54" s="231" t="s">
        <v>259</v>
      </c>
      <c r="D54" s="109">
        <f t="shared" si="0"/>
        <v>2172.4</v>
      </c>
      <c r="E54" s="109">
        <v>2172.4</v>
      </c>
      <c r="F54" s="230" t="s">
        <v>280</v>
      </c>
    </row>
    <row r="55" spans="1:6" ht="25.5" customHeight="1">
      <c r="A55" s="108">
        <v>4300</v>
      </c>
      <c r="B55" s="233" t="s">
        <v>794</v>
      </c>
      <c r="C55" s="229" t="s">
        <v>276</v>
      </c>
      <c r="D55" s="109">
        <f t="shared" si="0"/>
        <v>0</v>
      </c>
      <c r="E55" s="109">
        <f>SUM(E57:E58)</f>
        <v>0</v>
      </c>
      <c r="F55" s="230" t="s">
        <v>280</v>
      </c>
    </row>
    <row r="56" spans="1:6" ht="24.75" customHeight="1">
      <c r="A56" s="108">
        <v>4310</v>
      </c>
      <c r="B56" s="233" t="s">
        <v>795</v>
      </c>
      <c r="C56" s="229" t="s">
        <v>276</v>
      </c>
      <c r="D56" s="109">
        <f t="shared" si="0"/>
        <v>0</v>
      </c>
      <c r="E56" s="109"/>
      <c r="F56" s="230" t="s">
        <v>280</v>
      </c>
    </row>
    <row r="57" spans="1:6" ht="13.5">
      <c r="A57" s="108">
        <v>4311</v>
      </c>
      <c r="B57" s="112" t="s">
        <v>796</v>
      </c>
      <c r="C57" s="231" t="s">
        <v>260</v>
      </c>
      <c r="D57" s="109">
        <f t="shared" si="0"/>
        <v>0</v>
      </c>
      <c r="E57" s="109"/>
      <c r="F57" s="230" t="s">
        <v>280</v>
      </c>
    </row>
    <row r="58" spans="1:6" ht="13.5">
      <c r="A58" s="108">
        <v>4312</v>
      </c>
      <c r="B58" s="112" t="s">
        <v>797</v>
      </c>
      <c r="C58" s="231" t="s">
        <v>261</v>
      </c>
      <c r="D58" s="109">
        <f aca="true" t="shared" si="1" ref="D58:D104">SUM(E58:F58)</f>
        <v>0</v>
      </c>
      <c r="E58" s="109"/>
      <c r="F58" s="230" t="s">
        <v>280</v>
      </c>
    </row>
    <row r="59" spans="1:6" ht="27" customHeight="1" hidden="1">
      <c r="A59" s="108">
        <v>4320</v>
      </c>
      <c r="B59" s="233" t="s">
        <v>798</v>
      </c>
      <c r="C59" s="229" t="s">
        <v>276</v>
      </c>
      <c r="D59" s="109">
        <f t="shared" si="1"/>
        <v>0</v>
      </c>
      <c r="E59" s="109">
        <f>SUM(E60:E61)</f>
        <v>0</v>
      </c>
      <c r="F59" s="230"/>
    </row>
    <row r="60" spans="1:6" ht="14.25" customHeight="1" hidden="1">
      <c r="A60" s="108">
        <v>4321</v>
      </c>
      <c r="B60" s="112" t="s">
        <v>799</v>
      </c>
      <c r="C60" s="231" t="s">
        <v>262</v>
      </c>
      <c r="D60" s="109">
        <f t="shared" si="1"/>
        <v>0</v>
      </c>
      <c r="E60" s="109"/>
      <c r="F60" s="230" t="s">
        <v>280</v>
      </c>
    </row>
    <row r="61" spans="1:6" ht="14.25" customHeight="1" hidden="1">
      <c r="A61" s="108">
        <v>4322</v>
      </c>
      <c r="B61" s="112" t="s">
        <v>800</v>
      </c>
      <c r="C61" s="231" t="s">
        <v>263</v>
      </c>
      <c r="D61" s="109">
        <f t="shared" si="1"/>
        <v>0</v>
      </c>
      <c r="E61" s="109"/>
      <c r="F61" s="230" t="s">
        <v>280</v>
      </c>
    </row>
    <row r="62" spans="1:6" ht="26.25" customHeight="1">
      <c r="A62" s="108">
        <v>4330</v>
      </c>
      <c r="B62" s="233" t="s">
        <v>901</v>
      </c>
      <c r="C62" s="229" t="s">
        <v>276</v>
      </c>
      <c r="D62" s="109">
        <f t="shared" si="1"/>
        <v>0</v>
      </c>
      <c r="E62" s="109">
        <f>SUM(E63:E65)</f>
        <v>0</v>
      </c>
      <c r="F62" s="230" t="s">
        <v>280</v>
      </c>
    </row>
    <row r="63" spans="1:6" ht="27">
      <c r="A63" s="108">
        <v>4331</v>
      </c>
      <c r="B63" s="112" t="s">
        <v>801</v>
      </c>
      <c r="C63" s="231" t="s">
        <v>264</v>
      </c>
      <c r="D63" s="109">
        <f t="shared" si="1"/>
        <v>0</v>
      </c>
      <c r="E63" s="109"/>
      <c r="F63" s="230" t="s">
        <v>280</v>
      </c>
    </row>
    <row r="64" spans="1:6" ht="13.5">
      <c r="A64" s="108">
        <v>4332</v>
      </c>
      <c r="B64" s="112" t="s">
        <v>802</v>
      </c>
      <c r="C64" s="231" t="s">
        <v>265</v>
      </c>
      <c r="D64" s="109">
        <f t="shared" si="1"/>
        <v>0</v>
      </c>
      <c r="E64" s="109"/>
      <c r="F64" s="230" t="s">
        <v>280</v>
      </c>
    </row>
    <row r="65" spans="1:6" ht="13.5">
      <c r="A65" s="108">
        <v>4333</v>
      </c>
      <c r="B65" s="112" t="s">
        <v>803</v>
      </c>
      <c r="C65" s="231" t="s">
        <v>266</v>
      </c>
      <c r="D65" s="109">
        <f t="shared" si="1"/>
        <v>0</v>
      </c>
      <c r="E65" s="109"/>
      <c r="F65" s="230" t="s">
        <v>280</v>
      </c>
    </row>
    <row r="66" spans="1:6" ht="27" customHeight="1">
      <c r="A66" s="108">
        <v>4400</v>
      </c>
      <c r="B66" s="112" t="s">
        <v>804</v>
      </c>
      <c r="C66" s="229" t="s">
        <v>276</v>
      </c>
      <c r="D66" s="109">
        <f t="shared" si="1"/>
        <v>100066.6</v>
      </c>
      <c r="E66" s="109">
        <f>SUM(E67+E70)</f>
        <v>100066.6</v>
      </c>
      <c r="F66" s="230" t="s">
        <v>280</v>
      </c>
    </row>
    <row r="67" spans="1:6" ht="41.25" customHeight="1">
      <c r="A67" s="108">
        <v>4410</v>
      </c>
      <c r="B67" s="233" t="s">
        <v>805</v>
      </c>
      <c r="C67" s="229" t="s">
        <v>276</v>
      </c>
      <c r="D67" s="109">
        <f t="shared" si="1"/>
        <v>100066.6</v>
      </c>
      <c r="E67" s="109">
        <f>SUM(E68:E69)</f>
        <v>100066.6</v>
      </c>
      <c r="F67" s="230" t="s">
        <v>280</v>
      </c>
    </row>
    <row r="68" spans="1:36" ht="26.25" customHeight="1">
      <c r="A68" s="108">
        <v>4411</v>
      </c>
      <c r="B68" s="112" t="s">
        <v>806</v>
      </c>
      <c r="C68" s="231" t="s">
        <v>267</v>
      </c>
      <c r="D68" s="109">
        <f t="shared" si="1"/>
        <v>100066.6</v>
      </c>
      <c r="E68" s="109">
        <v>100066.6</v>
      </c>
      <c r="F68" s="230" t="s">
        <v>280</v>
      </c>
      <c r="AJ68" s="285"/>
    </row>
    <row r="69" spans="1:6" ht="26.25" customHeight="1">
      <c r="A69" s="108">
        <v>4412</v>
      </c>
      <c r="B69" s="112" t="s">
        <v>807</v>
      </c>
      <c r="C69" s="231" t="s">
        <v>268</v>
      </c>
      <c r="D69" s="109">
        <f t="shared" si="1"/>
        <v>0</v>
      </c>
      <c r="E69" s="109"/>
      <c r="F69" s="230" t="s">
        <v>280</v>
      </c>
    </row>
    <row r="70" spans="1:6" ht="53.25" customHeight="1">
      <c r="A70" s="108">
        <v>4420</v>
      </c>
      <c r="B70" s="233" t="s">
        <v>808</v>
      </c>
      <c r="C70" s="229" t="s">
        <v>276</v>
      </c>
      <c r="D70" s="109">
        <f t="shared" si="1"/>
        <v>0</v>
      </c>
      <c r="E70" s="109">
        <f>SUM(E71:E72)</f>
        <v>0</v>
      </c>
      <c r="F70" s="230" t="s">
        <v>280</v>
      </c>
    </row>
    <row r="71" spans="1:6" ht="27" customHeight="1">
      <c r="A71" s="108">
        <v>4421</v>
      </c>
      <c r="B71" s="112" t="s">
        <v>809</v>
      </c>
      <c r="C71" s="231" t="s">
        <v>269</v>
      </c>
      <c r="D71" s="109">
        <f t="shared" si="1"/>
        <v>0</v>
      </c>
      <c r="E71" s="109">
        <v>0</v>
      </c>
      <c r="F71" s="230" t="s">
        <v>280</v>
      </c>
    </row>
    <row r="72" spans="1:6" ht="27.75" customHeight="1">
      <c r="A72" s="108">
        <v>4422</v>
      </c>
      <c r="B72" s="112" t="s">
        <v>810</v>
      </c>
      <c r="C72" s="231" t="s">
        <v>270</v>
      </c>
      <c r="D72" s="109">
        <f t="shared" si="1"/>
        <v>0</v>
      </c>
      <c r="E72" s="109"/>
      <c r="F72" s="230" t="s">
        <v>280</v>
      </c>
    </row>
    <row r="73" spans="1:6" ht="27.75" customHeight="1">
      <c r="A73" s="108">
        <v>4500</v>
      </c>
      <c r="B73" s="112" t="s">
        <v>811</v>
      </c>
      <c r="C73" s="229" t="s">
        <v>276</v>
      </c>
      <c r="D73" s="109">
        <f t="shared" si="1"/>
        <v>2700</v>
      </c>
      <c r="E73" s="109">
        <f>SUM(E74+E77+E80+E89)</f>
        <v>2700</v>
      </c>
      <c r="F73" s="230" t="s">
        <v>280</v>
      </c>
    </row>
    <row r="74" spans="1:6" ht="42" customHeight="1">
      <c r="A74" s="108">
        <v>4510</v>
      </c>
      <c r="B74" s="112" t="s">
        <v>812</v>
      </c>
      <c r="C74" s="229" t="s">
        <v>276</v>
      </c>
      <c r="D74" s="109">
        <f t="shared" si="1"/>
        <v>0</v>
      </c>
      <c r="E74" s="109">
        <f>SUM(E75:E76)</f>
        <v>0</v>
      </c>
      <c r="F74" s="230" t="s">
        <v>280</v>
      </c>
    </row>
    <row r="75" spans="1:6" ht="27">
      <c r="A75" s="108">
        <v>4511</v>
      </c>
      <c r="B75" s="234" t="s">
        <v>813</v>
      </c>
      <c r="C75" s="231" t="s">
        <v>271</v>
      </c>
      <c r="D75" s="109">
        <f t="shared" si="1"/>
        <v>0</v>
      </c>
      <c r="E75" s="109"/>
      <c r="F75" s="230" t="s">
        <v>280</v>
      </c>
    </row>
    <row r="76" spans="1:6" ht="27">
      <c r="A76" s="108">
        <v>4512</v>
      </c>
      <c r="B76" s="112" t="s">
        <v>814</v>
      </c>
      <c r="C76" s="231" t="s">
        <v>272</v>
      </c>
      <c r="D76" s="109">
        <f t="shared" si="1"/>
        <v>0</v>
      </c>
      <c r="E76" s="109"/>
      <c r="F76" s="230" t="s">
        <v>280</v>
      </c>
    </row>
    <row r="77" spans="1:6" ht="40.5" customHeight="1">
      <c r="A77" s="108">
        <v>4520</v>
      </c>
      <c r="B77" s="112" t="s">
        <v>815</v>
      </c>
      <c r="C77" s="229" t="s">
        <v>276</v>
      </c>
      <c r="D77" s="109">
        <f t="shared" si="1"/>
        <v>0</v>
      </c>
      <c r="E77" s="109">
        <f>SUM(E78:E79)</f>
        <v>0</v>
      </c>
      <c r="F77" s="230" t="s">
        <v>280</v>
      </c>
    </row>
    <row r="78" spans="1:6" ht="27">
      <c r="A78" s="108">
        <v>4521</v>
      </c>
      <c r="B78" s="112" t="s">
        <v>816</v>
      </c>
      <c r="C78" s="231" t="s">
        <v>273</v>
      </c>
      <c r="D78" s="109">
        <f t="shared" si="1"/>
        <v>0</v>
      </c>
      <c r="E78" s="109"/>
      <c r="F78" s="230" t="s">
        <v>280</v>
      </c>
    </row>
    <row r="79" spans="1:6" ht="27">
      <c r="A79" s="108">
        <v>4522</v>
      </c>
      <c r="B79" s="112" t="s">
        <v>817</v>
      </c>
      <c r="C79" s="231" t="s">
        <v>274</v>
      </c>
      <c r="D79" s="109">
        <f t="shared" si="1"/>
        <v>0</v>
      </c>
      <c r="E79" s="109"/>
      <c r="F79" s="230" t="s">
        <v>280</v>
      </c>
    </row>
    <row r="80" spans="1:6" ht="41.25" customHeight="1">
      <c r="A80" s="108">
        <v>4530</v>
      </c>
      <c r="B80" s="233" t="s">
        <v>818</v>
      </c>
      <c r="C80" s="229" t="s">
        <v>276</v>
      </c>
      <c r="D80" s="109">
        <f t="shared" si="1"/>
        <v>1700</v>
      </c>
      <c r="E80" s="109">
        <f>SUM(E81:E83)</f>
        <v>1700</v>
      </c>
      <c r="F80" s="230" t="s">
        <v>280</v>
      </c>
    </row>
    <row r="81" spans="1:6" ht="40.5">
      <c r="A81" s="108">
        <v>4531</v>
      </c>
      <c r="B81" s="50" t="s">
        <v>819</v>
      </c>
      <c r="C81" s="54" t="s">
        <v>194</v>
      </c>
      <c r="D81" s="109">
        <f t="shared" si="1"/>
        <v>200</v>
      </c>
      <c r="E81" s="109">
        <v>200</v>
      </c>
      <c r="F81" s="230" t="s">
        <v>280</v>
      </c>
    </row>
    <row r="82" spans="1:6" ht="40.5">
      <c r="A82" s="108">
        <v>4532</v>
      </c>
      <c r="B82" s="50" t="s">
        <v>820</v>
      </c>
      <c r="C82" s="231" t="s">
        <v>195</v>
      </c>
      <c r="D82" s="109">
        <f t="shared" si="1"/>
        <v>400</v>
      </c>
      <c r="E82" s="109">
        <v>400</v>
      </c>
      <c r="F82" s="230" t="s">
        <v>280</v>
      </c>
    </row>
    <row r="83" spans="1:6" ht="25.5" customHeight="1">
      <c r="A83" s="108">
        <v>4533</v>
      </c>
      <c r="B83" s="50" t="s">
        <v>899</v>
      </c>
      <c r="C83" s="231" t="s">
        <v>196</v>
      </c>
      <c r="D83" s="109">
        <f t="shared" si="1"/>
        <v>1100</v>
      </c>
      <c r="E83" s="109">
        <f>SUM(E84,E87,E88)</f>
        <v>1100</v>
      </c>
      <c r="F83" s="230" t="s">
        <v>280</v>
      </c>
    </row>
    <row r="84" spans="1:6" ht="24.75" customHeight="1">
      <c r="A84" s="108">
        <v>4534</v>
      </c>
      <c r="B84" s="235" t="s">
        <v>821</v>
      </c>
      <c r="C84" s="231"/>
      <c r="D84" s="109">
        <f t="shared" si="1"/>
        <v>0</v>
      </c>
      <c r="E84" s="109">
        <f>SUM(E85,E86)</f>
        <v>0</v>
      </c>
      <c r="F84" s="230" t="s">
        <v>280</v>
      </c>
    </row>
    <row r="85" spans="1:6" ht="27" hidden="1">
      <c r="A85" s="236">
        <v>4535</v>
      </c>
      <c r="B85" s="235" t="s">
        <v>822</v>
      </c>
      <c r="C85" s="231"/>
      <c r="D85" s="109">
        <f t="shared" si="1"/>
        <v>0</v>
      </c>
      <c r="E85" s="109"/>
      <c r="F85" s="230" t="s">
        <v>280</v>
      </c>
    </row>
    <row r="86" spans="1:6" ht="13.5">
      <c r="A86" s="108">
        <v>4536</v>
      </c>
      <c r="B86" s="235" t="s">
        <v>823</v>
      </c>
      <c r="C86" s="231"/>
      <c r="D86" s="109">
        <f t="shared" si="1"/>
        <v>0</v>
      </c>
      <c r="E86" s="109"/>
      <c r="F86" s="230" t="s">
        <v>280</v>
      </c>
    </row>
    <row r="87" spans="1:6" ht="13.5">
      <c r="A87" s="108">
        <v>4537</v>
      </c>
      <c r="B87" s="235" t="s">
        <v>824</v>
      </c>
      <c r="C87" s="231"/>
      <c r="D87" s="109">
        <f t="shared" si="1"/>
        <v>0</v>
      </c>
      <c r="E87" s="109"/>
      <c r="F87" s="230" t="s">
        <v>280</v>
      </c>
    </row>
    <row r="88" spans="1:6" ht="13.5">
      <c r="A88" s="108">
        <v>4538</v>
      </c>
      <c r="B88" s="235" t="s">
        <v>825</v>
      </c>
      <c r="C88" s="231"/>
      <c r="D88" s="109">
        <f t="shared" si="1"/>
        <v>1100</v>
      </c>
      <c r="E88" s="109">
        <v>1100</v>
      </c>
      <c r="F88" s="230" t="s">
        <v>280</v>
      </c>
    </row>
    <row r="89" spans="1:6" ht="41.25" customHeight="1">
      <c r="A89" s="108">
        <v>4540</v>
      </c>
      <c r="B89" s="233" t="s">
        <v>826</v>
      </c>
      <c r="C89" s="229" t="s">
        <v>276</v>
      </c>
      <c r="D89" s="109">
        <f t="shared" si="1"/>
        <v>1000</v>
      </c>
      <c r="E89" s="109">
        <f>E91</f>
        <v>1000</v>
      </c>
      <c r="F89" s="230" t="s">
        <v>280</v>
      </c>
    </row>
    <row r="90" spans="1:6" ht="40.5">
      <c r="A90" s="108">
        <v>4541</v>
      </c>
      <c r="B90" s="50" t="s">
        <v>827</v>
      </c>
      <c r="C90" s="231" t="s">
        <v>197</v>
      </c>
      <c r="D90" s="109">
        <f t="shared" si="1"/>
        <v>0</v>
      </c>
      <c r="E90" s="230">
        <v>0</v>
      </c>
      <c r="F90" s="230" t="s">
        <v>280</v>
      </c>
    </row>
    <row r="91" spans="1:6" ht="39" customHeight="1">
      <c r="A91" s="108">
        <v>4542</v>
      </c>
      <c r="B91" s="50" t="s">
        <v>902</v>
      </c>
      <c r="C91" s="231" t="s">
        <v>198</v>
      </c>
      <c r="D91" s="109">
        <f t="shared" si="1"/>
        <v>1000</v>
      </c>
      <c r="E91" s="230">
        <v>1000</v>
      </c>
      <c r="F91" s="230" t="s">
        <v>280</v>
      </c>
    </row>
    <row r="92" spans="1:6" ht="27.75" customHeight="1">
      <c r="A92" s="108">
        <v>4543</v>
      </c>
      <c r="B92" s="50" t="s">
        <v>828</v>
      </c>
      <c r="C92" s="231" t="s">
        <v>199</v>
      </c>
      <c r="D92" s="109">
        <f t="shared" si="1"/>
        <v>0</v>
      </c>
      <c r="E92" s="230">
        <f>E97</f>
        <v>0</v>
      </c>
      <c r="F92" s="230" t="s">
        <v>280</v>
      </c>
    </row>
    <row r="93" spans="1:6" ht="26.25" customHeight="1">
      <c r="A93" s="108">
        <v>4544</v>
      </c>
      <c r="B93" s="235" t="s">
        <v>829</v>
      </c>
      <c r="C93" s="231"/>
      <c r="D93" s="109">
        <f>SUM(E93:F93)</f>
        <v>0</v>
      </c>
      <c r="E93" s="109">
        <f>SUM(E94:E95)</f>
        <v>0</v>
      </c>
      <c r="F93" s="230" t="s">
        <v>280</v>
      </c>
    </row>
    <row r="94" spans="1:6" ht="27" hidden="1">
      <c r="A94" s="236">
        <v>4545</v>
      </c>
      <c r="B94" s="235" t="s">
        <v>822</v>
      </c>
      <c r="C94" s="231"/>
      <c r="D94" s="109">
        <f>SUM(E94:F94)</f>
        <v>0</v>
      </c>
      <c r="E94" s="109"/>
      <c r="F94" s="230" t="s">
        <v>280</v>
      </c>
    </row>
    <row r="95" spans="1:6" ht="13.5">
      <c r="A95" s="108">
        <v>4546</v>
      </c>
      <c r="B95" s="235" t="s">
        <v>830</v>
      </c>
      <c r="C95" s="231"/>
      <c r="D95" s="109">
        <f>SUM(E95:F95)</f>
        <v>0</v>
      </c>
      <c r="E95" s="109"/>
      <c r="F95" s="230" t="s">
        <v>280</v>
      </c>
    </row>
    <row r="96" spans="1:6" ht="13.5">
      <c r="A96" s="108">
        <v>4547</v>
      </c>
      <c r="B96" s="235" t="s">
        <v>824</v>
      </c>
      <c r="C96" s="231"/>
      <c r="D96" s="109">
        <f>SUM(E96:F96)</f>
        <v>0</v>
      </c>
      <c r="E96" s="109"/>
      <c r="F96" s="230" t="s">
        <v>280</v>
      </c>
    </row>
    <row r="97" spans="1:6" ht="13.5">
      <c r="A97" s="108">
        <v>4548</v>
      </c>
      <c r="B97" s="235" t="s">
        <v>825</v>
      </c>
      <c r="C97" s="231"/>
      <c r="D97" s="109">
        <f t="shared" si="1"/>
        <v>0</v>
      </c>
      <c r="E97" s="109"/>
      <c r="F97" s="230" t="s">
        <v>280</v>
      </c>
    </row>
    <row r="98" spans="1:6" ht="40.5" customHeight="1">
      <c r="A98" s="108">
        <v>4600</v>
      </c>
      <c r="B98" s="233" t="s">
        <v>831</v>
      </c>
      <c r="C98" s="229" t="s">
        <v>276</v>
      </c>
      <c r="D98" s="109">
        <f t="shared" si="1"/>
        <v>3870</v>
      </c>
      <c r="E98" s="109">
        <f>SUM(E99+E102+E107)</f>
        <v>3870</v>
      </c>
      <c r="F98" s="230" t="s">
        <v>280</v>
      </c>
    </row>
    <row r="99" spans="1:6" ht="24.75" customHeight="1">
      <c r="A99" s="108">
        <v>4610</v>
      </c>
      <c r="B99" s="94" t="s">
        <v>832</v>
      </c>
      <c r="C99" s="227"/>
      <c r="D99" s="109">
        <f t="shared" si="1"/>
        <v>0</v>
      </c>
      <c r="E99" s="109">
        <f>SUM(E100:E101)</f>
        <v>0</v>
      </c>
      <c r="F99" s="230" t="s">
        <v>281</v>
      </c>
    </row>
    <row r="100" spans="1:6" ht="40.5" customHeight="1">
      <c r="A100" s="108">
        <v>4610</v>
      </c>
      <c r="B100" s="237" t="s">
        <v>833</v>
      </c>
      <c r="C100" s="227" t="s">
        <v>118</v>
      </c>
      <c r="D100" s="109">
        <f t="shared" si="1"/>
        <v>0</v>
      </c>
      <c r="E100" s="109"/>
      <c r="F100" s="230" t="s">
        <v>280</v>
      </c>
    </row>
    <row r="101" spans="1:6" ht="42.75" customHeight="1">
      <c r="A101" s="108">
        <v>4620</v>
      </c>
      <c r="B101" s="238" t="s">
        <v>834</v>
      </c>
      <c r="C101" s="227" t="s">
        <v>153</v>
      </c>
      <c r="D101" s="109">
        <f t="shared" si="1"/>
        <v>0</v>
      </c>
      <c r="E101" s="109"/>
      <c r="F101" s="230" t="s">
        <v>280</v>
      </c>
    </row>
    <row r="102" spans="1:6" ht="39" customHeight="1">
      <c r="A102" s="108">
        <v>4630</v>
      </c>
      <c r="B102" s="233" t="s">
        <v>835</v>
      </c>
      <c r="C102" s="229" t="s">
        <v>276</v>
      </c>
      <c r="D102" s="109">
        <f t="shared" si="1"/>
        <v>3870</v>
      </c>
      <c r="E102" s="109">
        <f>SUM(E103:E106)</f>
        <v>3870</v>
      </c>
      <c r="F102" s="230" t="s">
        <v>280</v>
      </c>
    </row>
    <row r="103" spans="1:6" ht="17.25" customHeight="1">
      <c r="A103" s="108">
        <v>4631</v>
      </c>
      <c r="B103" s="112" t="s">
        <v>836</v>
      </c>
      <c r="C103" s="231" t="s">
        <v>200</v>
      </c>
      <c r="D103" s="109">
        <f t="shared" si="1"/>
        <v>720</v>
      </c>
      <c r="E103" s="109">
        <v>720</v>
      </c>
      <c r="F103" s="230" t="s">
        <v>280</v>
      </c>
    </row>
    <row r="104" spans="1:6" ht="27">
      <c r="A104" s="108">
        <v>4632</v>
      </c>
      <c r="B104" s="110" t="s">
        <v>837</v>
      </c>
      <c r="C104" s="231" t="s">
        <v>201</v>
      </c>
      <c r="D104" s="109">
        <f t="shared" si="1"/>
        <v>0</v>
      </c>
      <c r="E104" s="109">
        <v>0</v>
      </c>
      <c r="F104" s="230" t="s">
        <v>280</v>
      </c>
    </row>
    <row r="105" spans="1:6" ht="13.5">
      <c r="A105" s="108">
        <v>4633</v>
      </c>
      <c r="B105" s="112" t="s">
        <v>838</v>
      </c>
      <c r="C105" s="231" t="s">
        <v>202</v>
      </c>
      <c r="D105" s="109">
        <f aca="true" t="shared" si="2" ref="D105:D152">SUM(E105:F105)</f>
        <v>0</v>
      </c>
      <c r="E105" s="109"/>
      <c r="F105" s="230" t="s">
        <v>280</v>
      </c>
    </row>
    <row r="106" spans="1:6" ht="13.5">
      <c r="A106" s="108">
        <v>4634</v>
      </c>
      <c r="B106" s="112" t="s">
        <v>839</v>
      </c>
      <c r="C106" s="231" t="s">
        <v>102</v>
      </c>
      <c r="D106" s="109">
        <f t="shared" si="2"/>
        <v>3150</v>
      </c>
      <c r="E106" s="109">
        <v>3150</v>
      </c>
      <c r="F106" s="230" t="s">
        <v>280</v>
      </c>
    </row>
    <row r="107" spans="1:6" ht="16.5" customHeight="1">
      <c r="A107" s="108">
        <v>4640</v>
      </c>
      <c r="B107" s="233" t="s">
        <v>903</v>
      </c>
      <c r="C107" s="229" t="s">
        <v>276</v>
      </c>
      <c r="D107" s="109">
        <f t="shared" si="2"/>
        <v>0</v>
      </c>
      <c r="E107" s="109">
        <f>SUM(E108)</f>
        <v>0</v>
      </c>
      <c r="F107" s="230" t="s">
        <v>280</v>
      </c>
    </row>
    <row r="108" spans="1:6" ht="13.5">
      <c r="A108" s="108">
        <v>4641</v>
      </c>
      <c r="B108" s="112" t="s">
        <v>840</v>
      </c>
      <c r="C108" s="231" t="s">
        <v>203</v>
      </c>
      <c r="D108" s="109">
        <f t="shared" si="2"/>
        <v>0</v>
      </c>
      <c r="E108" s="109"/>
      <c r="F108" s="230" t="s">
        <v>280</v>
      </c>
    </row>
    <row r="109" spans="1:6" ht="39.75" customHeight="1">
      <c r="A109" s="108">
        <v>4700</v>
      </c>
      <c r="B109" s="111" t="s">
        <v>841</v>
      </c>
      <c r="C109" s="229" t="s">
        <v>276</v>
      </c>
      <c r="D109" s="109">
        <f>SUM(D110,D113,D118,D120,D123,D125,D127)</f>
        <v>33192.4</v>
      </c>
      <c r="E109" s="109">
        <f>SUM(E110+E113+E118+E120+E123+E125+E127)</f>
        <v>20657.8</v>
      </c>
      <c r="F109" s="109">
        <f>SUM(F127)</f>
        <v>12534.6</v>
      </c>
    </row>
    <row r="110" spans="1:6" ht="39" customHeight="1">
      <c r="A110" s="108">
        <v>4710</v>
      </c>
      <c r="B110" s="111" t="s">
        <v>842</v>
      </c>
      <c r="C110" s="229" t="s">
        <v>276</v>
      </c>
      <c r="D110" s="109">
        <f t="shared" si="2"/>
        <v>415</v>
      </c>
      <c r="E110" s="109">
        <f>SUM(E111:E112)</f>
        <v>415</v>
      </c>
      <c r="F110" s="230" t="s">
        <v>280</v>
      </c>
    </row>
    <row r="111" spans="1:6" ht="41.25" customHeight="1">
      <c r="A111" s="108">
        <v>4711</v>
      </c>
      <c r="B111" s="110" t="s">
        <v>843</v>
      </c>
      <c r="C111" s="231" t="s">
        <v>204</v>
      </c>
      <c r="D111" s="109">
        <f t="shared" si="2"/>
        <v>0</v>
      </c>
      <c r="E111" s="109"/>
      <c r="F111" s="230" t="s">
        <v>280</v>
      </c>
    </row>
    <row r="112" spans="1:6" ht="26.25" customHeight="1">
      <c r="A112" s="108">
        <v>4712</v>
      </c>
      <c r="B112" s="112" t="s">
        <v>844</v>
      </c>
      <c r="C112" s="231" t="s">
        <v>205</v>
      </c>
      <c r="D112" s="109">
        <f t="shared" si="2"/>
        <v>415</v>
      </c>
      <c r="E112" s="109">
        <v>415</v>
      </c>
      <c r="F112" s="230" t="s">
        <v>280</v>
      </c>
    </row>
    <row r="113" spans="1:6" ht="69" customHeight="1">
      <c r="A113" s="108">
        <v>4720</v>
      </c>
      <c r="B113" s="233" t="s">
        <v>845</v>
      </c>
      <c r="C113" s="229" t="s">
        <v>276</v>
      </c>
      <c r="D113" s="109">
        <f t="shared" si="2"/>
        <v>320</v>
      </c>
      <c r="E113" s="109">
        <f>SUM(E114:E117)</f>
        <v>320</v>
      </c>
      <c r="F113" s="230" t="s">
        <v>280</v>
      </c>
    </row>
    <row r="114" spans="1:9" ht="13.5">
      <c r="A114" s="108">
        <v>4721</v>
      </c>
      <c r="B114" s="112" t="s">
        <v>846</v>
      </c>
      <c r="C114" s="231" t="s">
        <v>211</v>
      </c>
      <c r="D114" s="109">
        <f t="shared" si="2"/>
        <v>0</v>
      </c>
      <c r="E114" s="109"/>
      <c r="F114" s="230" t="s">
        <v>280</v>
      </c>
      <c r="I114" s="14">
        <v>4100</v>
      </c>
    </row>
    <row r="115" spans="1:9" ht="13.5">
      <c r="A115" s="108">
        <v>4722</v>
      </c>
      <c r="B115" s="112" t="s">
        <v>847</v>
      </c>
      <c r="C115" s="239">
        <v>4822</v>
      </c>
      <c r="D115" s="109">
        <f t="shared" si="2"/>
        <v>0</v>
      </c>
      <c r="E115" s="109">
        <v>0</v>
      </c>
      <c r="F115" s="230" t="s">
        <v>280</v>
      </c>
      <c r="I115" s="14">
        <v>-220</v>
      </c>
    </row>
    <row r="116" spans="1:6" ht="13.5">
      <c r="A116" s="108">
        <v>4723</v>
      </c>
      <c r="B116" s="112" t="s">
        <v>848</v>
      </c>
      <c r="C116" s="231" t="s">
        <v>212</v>
      </c>
      <c r="D116" s="109">
        <f t="shared" si="2"/>
        <v>320</v>
      </c>
      <c r="E116" s="109">
        <v>320</v>
      </c>
      <c r="F116" s="230" t="s">
        <v>280</v>
      </c>
    </row>
    <row r="117" spans="1:6" ht="28.5" customHeight="1">
      <c r="A117" s="108">
        <v>4724</v>
      </c>
      <c r="B117" s="112" t="s">
        <v>849</v>
      </c>
      <c r="C117" s="231" t="s">
        <v>213</v>
      </c>
      <c r="D117" s="109">
        <f t="shared" si="2"/>
        <v>0</v>
      </c>
      <c r="E117" s="109">
        <v>0</v>
      </c>
      <c r="F117" s="230" t="s">
        <v>280</v>
      </c>
    </row>
    <row r="118" spans="1:6" ht="26.25" customHeight="1">
      <c r="A118" s="108">
        <v>4730</v>
      </c>
      <c r="B118" s="233" t="s">
        <v>904</v>
      </c>
      <c r="C118" s="229" t="s">
        <v>276</v>
      </c>
      <c r="D118" s="109">
        <f t="shared" si="2"/>
        <v>0</v>
      </c>
      <c r="E118" s="109">
        <f>SUM(E119)</f>
        <v>0</v>
      </c>
      <c r="F118" s="230" t="s">
        <v>280</v>
      </c>
    </row>
    <row r="119" spans="1:6" ht="27">
      <c r="A119" s="108">
        <v>4731</v>
      </c>
      <c r="B119" s="234" t="s">
        <v>850</v>
      </c>
      <c r="C119" s="231" t="s">
        <v>215</v>
      </c>
      <c r="D119" s="109">
        <f t="shared" si="2"/>
        <v>0</v>
      </c>
      <c r="E119" s="109"/>
      <c r="F119" s="230" t="s">
        <v>280</v>
      </c>
    </row>
    <row r="120" spans="1:6" ht="55.5" customHeight="1">
      <c r="A120" s="108">
        <v>4740</v>
      </c>
      <c r="B120" s="240" t="s">
        <v>905</v>
      </c>
      <c r="C120" s="229" t="s">
        <v>276</v>
      </c>
      <c r="D120" s="109">
        <f t="shared" si="2"/>
        <v>1500</v>
      </c>
      <c r="E120" s="109">
        <f>SUM(E121:E122)</f>
        <v>1500</v>
      </c>
      <c r="F120" s="230" t="s">
        <v>280</v>
      </c>
    </row>
    <row r="121" spans="1:6" ht="26.25" customHeight="1">
      <c r="A121" s="108">
        <v>4741</v>
      </c>
      <c r="B121" s="112" t="s">
        <v>851</v>
      </c>
      <c r="C121" s="231" t="s">
        <v>216</v>
      </c>
      <c r="D121" s="109">
        <f t="shared" si="2"/>
        <v>750</v>
      </c>
      <c r="E121" s="109">
        <v>750</v>
      </c>
      <c r="F121" s="230" t="s">
        <v>280</v>
      </c>
    </row>
    <row r="122" spans="1:6" ht="27">
      <c r="A122" s="108">
        <v>4742</v>
      </c>
      <c r="B122" s="112" t="s">
        <v>852</v>
      </c>
      <c r="C122" s="231" t="s">
        <v>217</v>
      </c>
      <c r="D122" s="109">
        <f t="shared" si="2"/>
        <v>750</v>
      </c>
      <c r="E122" s="109">
        <v>750</v>
      </c>
      <c r="F122" s="230" t="s">
        <v>280</v>
      </c>
    </row>
    <row r="123" spans="1:6" ht="55.5" customHeight="1">
      <c r="A123" s="108">
        <v>4750</v>
      </c>
      <c r="B123" s="233" t="s">
        <v>900</v>
      </c>
      <c r="C123" s="229" t="s">
        <v>276</v>
      </c>
      <c r="D123" s="109">
        <f t="shared" si="2"/>
        <v>0</v>
      </c>
      <c r="E123" s="109">
        <f>SUM(E124)</f>
        <v>0</v>
      </c>
      <c r="F123" s="230" t="s">
        <v>280</v>
      </c>
    </row>
    <row r="124" spans="1:6" ht="40.5" customHeight="1">
      <c r="A124" s="108">
        <v>4751</v>
      </c>
      <c r="B124" s="112" t="s">
        <v>853</v>
      </c>
      <c r="C124" s="231" t="s">
        <v>218</v>
      </c>
      <c r="D124" s="109">
        <f t="shared" si="2"/>
        <v>0</v>
      </c>
      <c r="E124" s="109"/>
      <c r="F124" s="230" t="s">
        <v>280</v>
      </c>
    </row>
    <row r="125" spans="1:6" ht="21" customHeight="1">
      <c r="A125" s="108">
        <v>4760</v>
      </c>
      <c r="B125" s="240" t="s">
        <v>906</v>
      </c>
      <c r="C125" s="229" t="s">
        <v>276</v>
      </c>
      <c r="D125" s="109">
        <f t="shared" si="2"/>
        <v>0</v>
      </c>
      <c r="E125" s="109"/>
      <c r="F125" s="230" t="s">
        <v>280</v>
      </c>
    </row>
    <row r="126" spans="1:6" ht="13.5">
      <c r="A126" s="108">
        <v>4761</v>
      </c>
      <c r="B126" s="112" t="s">
        <v>854</v>
      </c>
      <c r="C126" s="231" t="s">
        <v>219</v>
      </c>
      <c r="D126" s="109">
        <f t="shared" si="2"/>
        <v>0</v>
      </c>
      <c r="E126" s="109"/>
      <c r="F126" s="230" t="s">
        <v>280</v>
      </c>
    </row>
    <row r="127" spans="1:6" ht="18.75" customHeight="1">
      <c r="A127" s="108">
        <v>4770</v>
      </c>
      <c r="B127" s="233" t="s">
        <v>907</v>
      </c>
      <c r="C127" s="229" t="s">
        <v>276</v>
      </c>
      <c r="D127" s="109">
        <f>SUM(D128)</f>
        <v>30957.4</v>
      </c>
      <c r="E127" s="109">
        <f>SUM(E128)</f>
        <v>18422.8</v>
      </c>
      <c r="F127" s="109">
        <f>SUM(F128)</f>
        <v>12534.6</v>
      </c>
    </row>
    <row r="128" spans="1:36" ht="13.5" customHeight="1">
      <c r="A128" s="108">
        <v>4771</v>
      </c>
      <c r="B128" s="112" t="s">
        <v>855</v>
      </c>
      <c r="C128" s="231" t="s">
        <v>220</v>
      </c>
      <c r="D128" s="109">
        <f>SUM(E128,-E129,F128)</f>
        <v>30957.4</v>
      </c>
      <c r="E128" s="109">
        <v>18422.8</v>
      </c>
      <c r="F128" s="109">
        <v>12534.6</v>
      </c>
      <c r="AJ128" s="285"/>
    </row>
    <row r="129" spans="1:36" ht="39" customHeight="1">
      <c r="A129" s="108">
        <v>4772</v>
      </c>
      <c r="B129" s="234" t="s">
        <v>856</v>
      </c>
      <c r="C129" s="229" t="s">
        <v>276</v>
      </c>
      <c r="D129" s="109"/>
      <c r="E129" s="109"/>
      <c r="F129" s="109"/>
      <c r="AJ129" s="283"/>
    </row>
    <row r="130" spans="1:6" s="16" customFormat="1" ht="33" customHeight="1">
      <c r="A130" s="108">
        <v>5000</v>
      </c>
      <c r="B130" s="241" t="s">
        <v>857</v>
      </c>
      <c r="C130" s="229" t="s">
        <v>276</v>
      </c>
      <c r="D130" s="109">
        <f t="shared" si="2"/>
        <v>191562.1</v>
      </c>
      <c r="E130" s="27" t="s">
        <v>280</v>
      </c>
      <c r="F130" s="109">
        <f>SUM(F131+F145+F150+F152)</f>
        <v>191562.1</v>
      </c>
    </row>
    <row r="131" spans="1:6" ht="25.5" customHeight="1">
      <c r="A131" s="108">
        <v>5100</v>
      </c>
      <c r="B131" s="112" t="s">
        <v>858</v>
      </c>
      <c r="C131" s="229" t="s">
        <v>276</v>
      </c>
      <c r="D131" s="109">
        <f t="shared" si="2"/>
        <v>189162.1</v>
      </c>
      <c r="E131" s="230" t="s">
        <v>280</v>
      </c>
      <c r="F131" s="109">
        <f>SUM(F132+F136+F140)</f>
        <v>189162.1</v>
      </c>
    </row>
    <row r="132" spans="1:6" ht="27" customHeight="1">
      <c r="A132" s="108">
        <v>5110</v>
      </c>
      <c r="B132" s="233" t="s">
        <v>859</v>
      </c>
      <c r="C132" s="229" t="s">
        <v>276</v>
      </c>
      <c r="D132" s="109">
        <f t="shared" si="2"/>
        <v>168285.1</v>
      </c>
      <c r="E132" s="230" t="s">
        <v>280</v>
      </c>
      <c r="F132" s="109">
        <f>SUM(F133:F135)</f>
        <v>168285.1</v>
      </c>
    </row>
    <row r="133" spans="1:6" ht="13.5">
      <c r="A133" s="108">
        <v>5111</v>
      </c>
      <c r="B133" s="112" t="s">
        <v>860</v>
      </c>
      <c r="C133" s="242" t="s">
        <v>221</v>
      </c>
      <c r="D133" s="109">
        <f t="shared" si="2"/>
        <v>0</v>
      </c>
      <c r="E133" s="230" t="s">
        <v>280</v>
      </c>
      <c r="F133" s="109"/>
    </row>
    <row r="134" spans="1:36" ht="13.5">
      <c r="A134" s="108">
        <v>5112</v>
      </c>
      <c r="B134" s="112" t="s">
        <v>861</v>
      </c>
      <c r="C134" s="242" t="s">
        <v>222</v>
      </c>
      <c r="D134" s="109">
        <f t="shared" si="2"/>
        <v>162279</v>
      </c>
      <c r="E134" s="230" t="s">
        <v>280</v>
      </c>
      <c r="F134" s="109">
        <v>162279</v>
      </c>
      <c r="H134" s="284"/>
      <c r="AJ134" s="283"/>
    </row>
    <row r="135" spans="1:6" ht="27">
      <c r="A135" s="108">
        <v>5113</v>
      </c>
      <c r="B135" s="112" t="s">
        <v>862</v>
      </c>
      <c r="C135" s="242" t="s">
        <v>223</v>
      </c>
      <c r="D135" s="109">
        <f t="shared" si="2"/>
        <v>6006.1</v>
      </c>
      <c r="E135" s="230" t="s">
        <v>280</v>
      </c>
      <c r="F135" s="109">
        <v>6006.1</v>
      </c>
    </row>
    <row r="136" spans="1:6" ht="27" customHeight="1">
      <c r="A136" s="108">
        <v>5120</v>
      </c>
      <c r="B136" s="233" t="s">
        <v>863</v>
      </c>
      <c r="C136" s="229" t="s">
        <v>276</v>
      </c>
      <c r="D136" s="109">
        <f t="shared" si="2"/>
        <v>9382</v>
      </c>
      <c r="E136" s="230" t="s">
        <v>280</v>
      </c>
      <c r="F136" s="109">
        <f>F137+F138+F139</f>
        <v>9382</v>
      </c>
    </row>
    <row r="137" spans="1:36" ht="13.5">
      <c r="A137" s="108">
        <v>5121</v>
      </c>
      <c r="B137" s="112" t="s">
        <v>864</v>
      </c>
      <c r="C137" s="242" t="s">
        <v>224</v>
      </c>
      <c r="D137" s="109">
        <f t="shared" si="2"/>
        <v>3500</v>
      </c>
      <c r="E137" s="230" t="s">
        <v>280</v>
      </c>
      <c r="F137" s="109">
        <v>3500</v>
      </c>
      <c r="AJ137" s="283"/>
    </row>
    <row r="138" spans="1:6" ht="13.5">
      <c r="A138" s="108">
        <v>5122</v>
      </c>
      <c r="B138" s="112" t="s">
        <v>865</v>
      </c>
      <c r="C138" s="242" t="s">
        <v>225</v>
      </c>
      <c r="D138" s="109">
        <f t="shared" si="2"/>
        <v>3407</v>
      </c>
      <c r="E138" s="230" t="s">
        <v>280</v>
      </c>
      <c r="F138" s="109">
        <v>3407</v>
      </c>
    </row>
    <row r="139" spans="1:6" ht="13.5">
      <c r="A139" s="108">
        <v>5123</v>
      </c>
      <c r="B139" s="112" t="s">
        <v>866</v>
      </c>
      <c r="C139" s="242" t="s">
        <v>226</v>
      </c>
      <c r="D139" s="109">
        <f t="shared" si="2"/>
        <v>2475</v>
      </c>
      <c r="E139" s="230" t="s">
        <v>280</v>
      </c>
      <c r="F139" s="109">
        <v>2475</v>
      </c>
    </row>
    <row r="140" spans="1:6" ht="26.25" customHeight="1">
      <c r="A140" s="108">
        <v>5130</v>
      </c>
      <c r="B140" s="233" t="s">
        <v>867</v>
      </c>
      <c r="C140" s="229" t="s">
        <v>276</v>
      </c>
      <c r="D140" s="109">
        <f t="shared" si="2"/>
        <v>11495</v>
      </c>
      <c r="E140" s="230" t="s">
        <v>280</v>
      </c>
      <c r="F140" s="109">
        <f>F144</f>
        <v>11495</v>
      </c>
    </row>
    <row r="141" spans="1:6" ht="13.5">
      <c r="A141" s="108">
        <v>5131</v>
      </c>
      <c r="B141" s="112" t="s">
        <v>868</v>
      </c>
      <c r="C141" s="242" t="s">
        <v>227</v>
      </c>
      <c r="D141" s="109">
        <f t="shared" si="2"/>
        <v>0</v>
      </c>
      <c r="E141" s="230" t="s">
        <v>280</v>
      </c>
      <c r="F141" s="109"/>
    </row>
    <row r="142" spans="1:8" ht="13.5">
      <c r="A142" s="108">
        <v>5132</v>
      </c>
      <c r="B142" s="112" t="s">
        <v>869</v>
      </c>
      <c r="C142" s="242" t="s">
        <v>228</v>
      </c>
      <c r="D142" s="109">
        <f t="shared" si="2"/>
        <v>0</v>
      </c>
      <c r="E142" s="230" t="s">
        <v>280</v>
      </c>
      <c r="F142" s="109"/>
      <c r="H142" s="222"/>
    </row>
    <row r="143" spans="1:6" ht="13.5" customHeight="1">
      <c r="A143" s="108">
        <v>5133</v>
      </c>
      <c r="B143" s="112" t="s">
        <v>870</v>
      </c>
      <c r="C143" s="242" t="s">
        <v>233</v>
      </c>
      <c r="D143" s="109">
        <f t="shared" si="2"/>
        <v>0</v>
      </c>
      <c r="E143" s="230" t="s">
        <v>280</v>
      </c>
      <c r="F143" s="109">
        <v>0</v>
      </c>
    </row>
    <row r="144" spans="1:36" ht="13.5">
      <c r="A144" s="108">
        <v>5134</v>
      </c>
      <c r="B144" s="112" t="s">
        <v>871</v>
      </c>
      <c r="C144" s="242" t="s">
        <v>234</v>
      </c>
      <c r="D144" s="109">
        <f t="shared" si="2"/>
        <v>11495</v>
      </c>
      <c r="E144" s="230" t="s">
        <v>280</v>
      </c>
      <c r="F144" s="109">
        <v>11495</v>
      </c>
      <c r="AJ144" s="286"/>
    </row>
    <row r="145" spans="1:6" ht="28.5" customHeight="1">
      <c r="A145" s="108">
        <v>5200</v>
      </c>
      <c r="B145" s="233" t="s">
        <v>908</v>
      </c>
      <c r="C145" s="229" t="s">
        <v>276</v>
      </c>
      <c r="D145" s="109">
        <f t="shared" si="2"/>
        <v>2400</v>
      </c>
      <c r="E145" s="230" t="s">
        <v>280</v>
      </c>
      <c r="F145" s="109">
        <f>SUM(F146:F149)</f>
        <v>2400</v>
      </c>
    </row>
    <row r="146" spans="1:6" ht="27">
      <c r="A146" s="108">
        <v>5211</v>
      </c>
      <c r="B146" s="112" t="s">
        <v>872</v>
      </c>
      <c r="C146" s="242" t="s">
        <v>229</v>
      </c>
      <c r="D146" s="109">
        <f t="shared" si="2"/>
        <v>0</v>
      </c>
      <c r="E146" s="230" t="s">
        <v>280</v>
      </c>
      <c r="F146" s="109"/>
    </row>
    <row r="147" spans="1:6" ht="13.5">
      <c r="A147" s="108">
        <v>5221</v>
      </c>
      <c r="B147" s="112" t="s">
        <v>873</v>
      </c>
      <c r="C147" s="242" t="s">
        <v>230</v>
      </c>
      <c r="D147" s="109">
        <f t="shared" si="2"/>
        <v>2400</v>
      </c>
      <c r="E147" s="230" t="s">
        <v>280</v>
      </c>
      <c r="F147" s="109">
        <v>2400</v>
      </c>
    </row>
    <row r="148" spans="1:6" ht="27" customHeight="1">
      <c r="A148" s="108">
        <v>5231</v>
      </c>
      <c r="B148" s="112" t="s">
        <v>874</v>
      </c>
      <c r="C148" s="242" t="s">
        <v>231</v>
      </c>
      <c r="D148" s="109">
        <f t="shared" si="2"/>
        <v>0</v>
      </c>
      <c r="E148" s="230" t="s">
        <v>280</v>
      </c>
      <c r="F148" s="109"/>
    </row>
    <row r="149" spans="1:6" ht="14.25" customHeight="1">
      <c r="A149" s="108">
        <v>5241</v>
      </c>
      <c r="B149" s="112" t="s">
        <v>875</v>
      </c>
      <c r="C149" s="242" t="s">
        <v>232</v>
      </c>
      <c r="D149" s="109">
        <f t="shared" si="2"/>
        <v>0</v>
      </c>
      <c r="E149" s="230" t="s">
        <v>280</v>
      </c>
      <c r="F149" s="109"/>
    </row>
    <row r="150" spans="1:6" ht="26.25" customHeight="1">
      <c r="A150" s="108">
        <v>5300</v>
      </c>
      <c r="B150" s="233" t="s">
        <v>876</v>
      </c>
      <c r="C150" s="229" t="s">
        <v>276</v>
      </c>
      <c r="D150" s="109">
        <f t="shared" si="2"/>
        <v>0</v>
      </c>
      <c r="E150" s="230" t="s">
        <v>280</v>
      </c>
      <c r="F150" s="109">
        <f>SUM(F151)</f>
        <v>0</v>
      </c>
    </row>
    <row r="151" spans="1:6" ht="13.5">
      <c r="A151" s="108">
        <v>5311</v>
      </c>
      <c r="B151" s="112" t="s">
        <v>877</v>
      </c>
      <c r="C151" s="242" t="s">
        <v>235</v>
      </c>
      <c r="D151" s="109">
        <f t="shared" si="2"/>
        <v>0</v>
      </c>
      <c r="E151" s="230" t="s">
        <v>280</v>
      </c>
      <c r="F151" s="109"/>
    </row>
    <row r="152" spans="1:6" ht="41.25" customHeight="1">
      <c r="A152" s="108">
        <v>5400</v>
      </c>
      <c r="B152" s="233" t="s">
        <v>878</v>
      </c>
      <c r="C152" s="229" t="s">
        <v>276</v>
      </c>
      <c r="D152" s="109">
        <f t="shared" si="2"/>
        <v>0</v>
      </c>
      <c r="E152" s="230" t="s">
        <v>280</v>
      </c>
      <c r="F152" s="109">
        <f>SUM(F153:F156)</f>
        <v>0</v>
      </c>
    </row>
    <row r="153" spans="1:6" ht="13.5">
      <c r="A153" s="108">
        <v>5411</v>
      </c>
      <c r="B153" s="112" t="s">
        <v>879</v>
      </c>
      <c r="C153" s="242" t="s">
        <v>236</v>
      </c>
      <c r="D153" s="109">
        <f aca="true" t="shared" si="3" ref="D153:D174">SUM(E153:F153)</f>
        <v>0</v>
      </c>
      <c r="E153" s="230" t="s">
        <v>280</v>
      </c>
      <c r="F153" s="109"/>
    </row>
    <row r="154" spans="1:6" ht="13.5">
      <c r="A154" s="108">
        <v>5421</v>
      </c>
      <c r="B154" s="112" t="s">
        <v>880</v>
      </c>
      <c r="C154" s="242" t="s">
        <v>237</v>
      </c>
      <c r="D154" s="109">
        <f t="shared" si="3"/>
        <v>0</v>
      </c>
      <c r="E154" s="230" t="s">
        <v>280</v>
      </c>
      <c r="F154" s="109"/>
    </row>
    <row r="155" spans="1:6" ht="13.5">
      <c r="A155" s="108">
        <v>5431</v>
      </c>
      <c r="B155" s="112" t="s">
        <v>881</v>
      </c>
      <c r="C155" s="242" t="s">
        <v>238</v>
      </c>
      <c r="D155" s="109">
        <f t="shared" si="3"/>
        <v>0</v>
      </c>
      <c r="E155" s="230" t="s">
        <v>280</v>
      </c>
      <c r="F155" s="109"/>
    </row>
    <row r="156" spans="1:6" ht="13.5">
      <c r="A156" s="108">
        <v>5441</v>
      </c>
      <c r="B156" s="243" t="s">
        <v>882</v>
      </c>
      <c r="C156" s="242" t="s">
        <v>239</v>
      </c>
      <c r="D156" s="109">
        <f t="shared" si="3"/>
        <v>0</v>
      </c>
      <c r="E156" s="230" t="s">
        <v>280</v>
      </c>
      <c r="F156" s="109"/>
    </row>
    <row r="157" spans="1:6" s="265" customFormat="1" ht="66.75" customHeight="1">
      <c r="A157" s="244" t="s">
        <v>103</v>
      </c>
      <c r="B157" s="245" t="s">
        <v>1018</v>
      </c>
      <c r="C157" s="244" t="s">
        <v>276</v>
      </c>
      <c r="D157" s="109">
        <f t="shared" si="3"/>
        <v>-52492.18</v>
      </c>
      <c r="E157" s="246" t="s">
        <v>275</v>
      </c>
      <c r="F157" s="109">
        <f>SUM(F158,F162,F168,F170)</f>
        <v>-52492.18</v>
      </c>
    </row>
    <row r="158" spans="1:6" ht="51" customHeight="1">
      <c r="A158" s="247" t="s">
        <v>104</v>
      </c>
      <c r="B158" s="248" t="s">
        <v>1019</v>
      </c>
      <c r="C158" s="249" t="s">
        <v>276</v>
      </c>
      <c r="D158" s="109">
        <f t="shared" si="3"/>
        <v>-1267.292</v>
      </c>
      <c r="E158" s="113" t="s">
        <v>275</v>
      </c>
      <c r="F158" s="109">
        <f>SUM(F159:F161)</f>
        <v>-1267.292</v>
      </c>
    </row>
    <row r="159" spans="1:6" ht="14.25">
      <c r="A159" s="247" t="s">
        <v>105</v>
      </c>
      <c r="B159" s="250" t="s">
        <v>883</v>
      </c>
      <c r="C159" s="251" t="s">
        <v>156</v>
      </c>
      <c r="D159" s="109">
        <f t="shared" si="3"/>
        <v>-1267.292</v>
      </c>
      <c r="E159" s="113" t="s">
        <v>275</v>
      </c>
      <c r="F159" s="109">
        <v>-1267.292</v>
      </c>
    </row>
    <row r="160" spans="1:6" s="266" customFormat="1" ht="15" customHeight="1">
      <c r="A160" s="247" t="s">
        <v>106</v>
      </c>
      <c r="B160" s="250" t="s">
        <v>884</v>
      </c>
      <c r="C160" s="251" t="s">
        <v>157</v>
      </c>
      <c r="D160" s="109">
        <f t="shared" si="3"/>
        <v>0</v>
      </c>
      <c r="E160" s="113" t="s">
        <v>275</v>
      </c>
      <c r="F160" s="109"/>
    </row>
    <row r="161" spans="1:6" ht="28.5">
      <c r="A161" s="19" t="s">
        <v>107</v>
      </c>
      <c r="B161" s="250" t="s">
        <v>885</v>
      </c>
      <c r="C161" s="251" t="s">
        <v>158</v>
      </c>
      <c r="D161" s="109">
        <f t="shared" si="3"/>
        <v>0</v>
      </c>
      <c r="E161" s="113" t="s">
        <v>275</v>
      </c>
      <c r="F161" s="109"/>
    </row>
    <row r="162" spans="1:6" ht="49.5" customHeight="1">
      <c r="A162" s="19" t="s">
        <v>108</v>
      </c>
      <c r="B162" s="245" t="s">
        <v>1020</v>
      </c>
      <c r="C162" s="249" t="s">
        <v>276</v>
      </c>
      <c r="D162" s="109">
        <f t="shared" si="3"/>
        <v>0</v>
      </c>
      <c r="E162" s="113" t="s">
        <v>275</v>
      </c>
      <c r="F162" s="109">
        <f>SUM(F163:F164)</f>
        <v>0</v>
      </c>
    </row>
    <row r="163" spans="1:6" ht="28.5">
      <c r="A163" s="19" t="s">
        <v>109</v>
      </c>
      <c r="B163" s="250" t="s">
        <v>886</v>
      </c>
      <c r="C163" s="252" t="s">
        <v>159</v>
      </c>
      <c r="D163" s="109">
        <f t="shared" si="3"/>
        <v>0</v>
      </c>
      <c r="E163" s="113" t="s">
        <v>275</v>
      </c>
      <c r="F163" s="109"/>
    </row>
    <row r="164" spans="1:6" ht="30.75" customHeight="1">
      <c r="A164" s="19" t="s">
        <v>110</v>
      </c>
      <c r="B164" s="250" t="s">
        <v>887</v>
      </c>
      <c r="C164" s="249" t="s">
        <v>276</v>
      </c>
      <c r="D164" s="109">
        <f t="shared" si="3"/>
        <v>0</v>
      </c>
      <c r="E164" s="113" t="s">
        <v>275</v>
      </c>
      <c r="F164" s="109">
        <f>SUM(F165:F167)</f>
        <v>0</v>
      </c>
    </row>
    <row r="165" spans="1:6" ht="14.25" customHeight="1">
      <c r="A165" s="19" t="s">
        <v>111</v>
      </c>
      <c r="B165" s="253" t="s">
        <v>888</v>
      </c>
      <c r="C165" s="251" t="s">
        <v>162</v>
      </c>
      <c r="D165" s="109">
        <f t="shared" si="3"/>
        <v>0</v>
      </c>
      <c r="E165" s="113" t="s">
        <v>275</v>
      </c>
      <c r="F165" s="109"/>
    </row>
    <row r="166" spans="1:6" ht="27">
      <c r="A166" s="254" t="s">
        <v>112</v>
      </c>
      <c r="B166" s="253" t="s">
        <v>889</v>
      </c>
      <c r="C166" s="252" t="s">
        <v>163</v>
      </c>
      <c r="D166" s="109">
        <f t="shared" si="3"/>
        <v>0</v>
      </c>
      <c r="E166" s="113" t="s">
        <v>275</v>
      </c>
      <c r="F166" s="109"/>
    </row>
    <row r="167" spans="1:6" ht="27">
      <c r="A167" s="19" t="s">
        <v>113</v>
      </c>
      <c r="B167" s="255" t="s">
        <v>890</v>
      </c>
      <c r="C167" s="252" t="s">
        <v>164</v>
      </c>
      <c r="D167" s="109">
        <f t="shared" si="3"/>
        <v>0</v>
      </c>
      <c r="E167" s="113" t="s">
        <v>275</v>
      </c>
      <c r="F167" s="109"/>
    </row>
    <row r="168" spans="1:6" ht="49.5" customHeight="1">
      <c r="A168" s="19" t="s">
        <v>114</v>
      </c>
      <c r="B168" s="248" t="s">
        <v>1021</v>
      </c>
      <c r="C168" s="249" t="s">
        <v>276</v>
      </c>
      <c r="D168" s="109">
        <f t="shared" si="3"/>
        <v>0</v>
      </c>
      <c r="E168" s="113" t="s">
        <v>275</v>
      </c>
      <c r="F168" s="109">
        <f>SUM(F169)</f>
        <v>0</v>
      </c>
    </row>
    <row r="169" spans="1:6" ht="28.5">
      <c r="A169" s="254" t="s">
        <v>115</v>
      </c>
      <c r="B169" s="250" t="s">
        <v>891</v>
      </c>
      <c r="C169" s="256" t="s">
        <v>165</v>
      </c>
      <c r="D169" s="109">
        <f t="shared" si="3"/>
        <v>0</v>
      </c>
      <c r="E169" s="113" t="s">
        <v>275</v>
      </c>
      <c r="F169" s="109"/>
    </row>
    <row r="170" spans="1:6" ht="51.75" customHeight="1">
      <c r="A170" s="19" t="s">
        <v>116</v>
      </c>
      <c r="B170" s="248" t="s">
        <v>1022</v>
      </c>
      <c r="C170" s="249" t="s">
        <v>276</v>
      </c>
      <c r="D170" s="109">
        <f t="shared" si="3"/>
        <v>-51224.888</v>
      </c>
      <c r="E170" s="113" t="s">
        <v>275</v>
      </c>
      <c r="F170" s="109">
        <f>SUM(F171:F174)</f>
        <v>-51224.888</v>
      </c>
    </row>
    <row r="171" spans="1:36" ht="14.25">
      <c r="A171" s="19" t="s">
        <v>117</v>
      </c>
      <c r="B171" s="250" t="s">
        <v>892</v>
      </c>
      <c r="C171" s="251" t="s">
        <v>166</v>
      </c>
      <c r="D171" s="109">
        <f t="shared" si="3"/>
        <v>-51224.888</v>
      </c>
      <c r="E171" s="113" t="s">
        <v>275</v>
      </c>
      <c r="F171" s="109">
        <v>-51224.888</v>
      </c>
      <c r="AJ171" s="283"/>
    </row>
    <row r="172" spans="1:6" ht="25.5" customHeight="1">
      <c r="A172" s="254" t="s">
        <v>119</v>
      </c>
      <c r="B172" s="250" t="s">
        <v>893</v>
      </c>
      <c r="C172" s="256" t="s">
        <v>167</v>
      </c>
      <c r="D172" s="109">
        <f t="shared" si="3"/>
        <v>0</v>
      </c>
      <c r="E172" s="113" t="s">
        <v>275</v>
      </c>
      <c r="F172" s="109"/>
    </row>
    <row r="173" spans="1:6" ht="41.25" customHeight="1">
      <c r="A173" s="19" t="s">
        <v>120</v>
      </c>
      <c r="B173" s="250" t="s">
        <v>894</v>
      </c>
      <c r="C173" s="252" t="s">
        <v>168</v>
      </c>
      <c r="D173" s="109">
        <f t="shared" si="3"/>
        <v>0</v>
      </c>
      <c r="E173" s="113" t="s">
        <v>275</v>
      </c>
      <c r="F173" s="109"/>
    </row>
    <row r="174" spans="1:6" ht="28.5">
      <c r="A174" s="19" t="s">
        <v>121</v>
      </c>
      <c r="B174" s="250" t="s">
        <v>895</v>
      </c>
      <c r="C174" s="252" t="s">
        <v>169</v>
      </c>
      <c r="D174" s="109">
        <f t="shared" si="3"/>
        <v>0</v>
      </c>
      <c r="E174" s="113" t="s">
        <v>275</v>
      </c>
      <c r="F174" s="109"/>
    </row>
    <row r="175" spans="1:5" s="59" customFormat="1" ht="14.25">
      <c r="A175" s="77"/>
      <c r="B175" s="257"/>
      <c r="C175" s="258"/>
      <c r="E175" s="259"/>
    </row>
    <row r="176" s="59" customFormat="1" ht="8.25" customHeight="1">
      <c r="C176" s="90"/>
    </row>
    <row r="177" s="59" customFormat="1" ht="13.5" hidden="1">
      <c r="C177" s="90"/>
    </row>
    <row r="178" s="59" customFormat="1" ht="13.5" hidden="1">
      <c r="C178" s="90"/>
    </row>
    <row r="179" s="59" customFormat="1" ht="13.5" hidden="1">
      <c r="C179" s="90"/>
    </row>
    <row r="180" s="59" customFormat="1" ht="13.5" hidden="1">
      <c r="C180" s="90"/>
    </row>
    <row r="181" s="59" customFormat="1" ht="13.5" hidden="1">
      <c r="C181" s="90"/>
    </row>
    <row r="182" s="59" customFormat="1" ht="13.5" hidden="1">
      <c r="C182" s="90"/>
    </row>
    <row r="183" s="59" customFormat="1" ht="13.5" hidden="1">
      <c r="C183" s="90"/>
    </row>
    <row r="184" s="59" customFormat="1" ht="3" customHeight="1">
      <c r="C184" s="90"/>
    </row>
    <row r="185" s="59" customFormat="1" ht="13.5" hidden="1">
      <c r="C185" s="90"/>
    </row>
    <row r="186" s="59" customFormat="1" ht="13.5" hidden="1">
      <c r="C186" s="90"/>
    </row>
    <row r="187" s="59" customFormat="1" ht="13.5" hidden="1">
      <c r="C187" s="90"/>
    </row>
    <row r="188" s="59" customFormat="1" ht="13.5" hidden="1">
      <c r="C188" s="90"/>
    </row>
    <row r="189" s="59" customFormat="1" ht="13.5" hidden="1">
      <c r="C189" s="90"/>
    </row>
    <row r="190" s="59" customFormat="1" ht="13.5" hidden="1">
      <c r="C190" s="90"/>
    </row>
    <row r="191" s="59" customFormat="1" ht="13.5" hidden="1">
      <c r="C191" s="90"/>
    </row>
    <row r="192" s="59" customFormat="1" ht="0.75" customHeight="1">
      <c r="C192" s="90"/>
    </row>
    <row r="193" s="59" customFormat="1" ht="13.5" hidden="1">
      <c r="C193" s="90"/>
    </row>
    <row r="194" s="59" customFormat="1" ht="13.5" hidden="1">
      <c r="C194" s="90"/>
    </row>
    <row r="195" s="59" customFormat="1" ht="13.5" hidden="1">
      <c r="C195" s="90"/>
    </row>
    <row r="196" s="59" customFormat="1" ht="13.5" hidden="1">
      <c r="C196" s="90"/>
    </row>
    <row r="197" s="59" customFormat="1" ht="13.5" hidden="1">
      <c r="C197" s="90"/>
    </row>
    <row r="198" s="59" customFormat="1" ht="13.5" hidden="1">
      <c r="C198" s="90"/>
    </row>
    <row r="199" s="59" customFormat="1" ht="10.5" customHeight="1" hidden="1">
      <c r="C199" s="90"/>
    </row>
    <row r="200" s="59" customFormat="1" ht="5.25" customHeight="1" hidden="1">
      <c r="C200" s="90"/>
    </row>
    <row r="201" s="59" customFormat="1" ht="13.5" hidden="1">
      <c r="C201" s="90"/>
    </row>
    <row r="202" s="59" customFormat="1" ht="13.5" hidden="1">
      <c r="C202" s="90"/>
    </row>
    <row r="203" s="59" customFormat="1" ht="13.5" hidden="1">
      <c r="C203" s="90"/>
    </row>
    <row r="204" s="59" customFormat="1" ht="13.5" hidden="1">
      <c r="C204" s="90"/>
    </row>
    <row r="205" s="59" customFormat="1" ht="13.5" hidden="1">
      <c r="C205" s="90"/>
    </row>
    <row r="206" s="59" customFormat="1" ht="13.5" hidden="1">
      <c r="C206" s="90"/>
    </row>
    <row r="207" s="59" customFormat="1" ht="13.5" hidden="1">
      <c r="C207" s="90"/>
    </row>
    <row r="208" s="59" customFormat="1" ht="13.5" hidden="1">
      <c r="C208" s="90"/>
    </row>
    <row r="209" s="59" customFormat="1" ht="13.5" hidden="1">
      <c r="C209" s="90"/>
    </row>
    <row r="210" s="59" customFormat="1" ht="13.5" hidden="1">
      <c r="C210" s="90"/>
    </row>
    <row r="211" s="59" customFormat="1" ht="13.5" hidden="1">
      <c r="C211" s="90"/>
    </row>
    <row r="212" s="59" customFormat="1" ht="13.5" hidden="1">
      <c r="C212" s="90"/>
    </row>
    <row r="213" s="59" customFormat="1" ht="13.5" hidden="1">
      <c r="C213" s="90"/>
    </row>
    <row r="214" s="59" customFormat="1" ht="13.5" hidden="1">
      <c r="C214" s="90"/>
    </row>
    <row r="215" s="59" customFormat="1" ht="11.25" customHeight="1" hidden="1">
      <c r="C215" s="90"/>
    </row>
    <row r="216" s="59" customFormat="1" ht="13.5" hidden="1">
      <c r="C216" s="90"/>
    </row>
    <row r="217" s="59" customFormat="1" ht="13.5" hidden="1">
      <c r="C217" s="90"/>
    </row>
    <row r="218" s="59" customFormat="1" ht="13.5" hidden="1">
      <c r="C218" s="90"/>
    </row>
    <row r="219" s="59" customFormat="1" ht="13.5" hidden="1">
      <c r="C219" s="90"/>
    </row>
    <row r="220" s="59" customFormat="1" ht="13.5" hidden="1">
      <c r="C220" s="90"/>
    </row>
    <row r="221" s="59" customFormat="1" ht="13.5" hidden="1">
      <c r="C221" s="90"/>
    </row>
    <row r="222" s="59" customFormat="1" ht="13.5" hidden="1">
      <c r="C222" s="90"/>
    </row>
    <row r="223" s="59" customFormat="1" ht="13.5" hidden="1">
      <c r="C223" s="90"/>
    </row>
    <row r="224" s="59" customFormat="1" ht="13.5" hidden="1">
      <c r="C224" s="90"/>
    </row>
    <row r="225" s="59" customFormat="1" ht="13.5" hidden="1">
      <c r="C225" s="90"/>
    </row>
    <row r="226" s="59" customFormat="1" ht="1.5" customHeight="1" hidden="1">
      <c r="C226" s="90"/>
    </row>
    <row r="227" s="59" customFormat="1" ht="13.5" hidden="1">
      <c r="C227" s="90"/>
    </row>
    <row r="228" s="59" customFormat="1" ht="13.5" hidden="1">
      <c r="C228" s="90"/>
    </row>
    <row r="229" s="59" customFormat="1" ht="13.5" hidden="1">
      <c r="C229" s="90"/>
    </row>
    <row r="230" s="59" customFormat="1" ht="13.5" hidden="1">
      <c r="C230" s="90"/>
    </row>
    <row r="231" s="59" customFormat="1" ht="13.5" hidden="1">
      <c r="C231" s="90"/>
    </row>
    <row r="232" s="59" customFormat="1" ht="13.5" hidden="1">
      <c r="C232" s="90"/>
    </row>
    <row r="233" s="59" customFormat="1" ht="13.5" hidden="1">
      <c r="C233" s="90"/>
    </row>
    <row r="234" s="59" customFormat="1" ht="13.5" hidden="1">
      <c r="C234" s="90"/>
    </row>
    <row r="235" s="59" customFormat="1" ht="13.5" hidden="1">
      <c r="C235" s="90"/>
    </row>
    <row r="236" s="59" customFormat="1" ht="13.5" hidden="1">
      <c r="C236" s="90"/>
    </row>
    <row r="237" s="59" customFormat="1" ht="13.5" hidden="1">
      <c r="C237" s="90"/>
    </row>
    <row r="238" s="59" customFormat="1" ht="13.5" hidden="1">
      <c r="C238" s="90"/>
    </row>
    <row r="239" s="59" customFormat="1" ht="13.5" hidden="1">
      <c r="C239" s="90"/>
    </row>
    <row r="240" s="59" customFormat="1" ht="13.5" hidden="1">
      <c r="C240" s="90"/>
    </row>
    <row r="241" s="59" customFormat="1" ht="13.5" hidden="1">
      <c r="C241" s="90"/>
    </row>
    <row r="242" s="59" customFormat="1" ht="13.5" hidden="1">
      <c r="C242" s="90"/>
    </row>
    <row r="243" s="59" customFormat="1" ht="13.5" hidden="1">
      <c r="C243" s="90"/>
    </row>
    <row r="244" s="59" customFormat="1" ht="13.5" hidden="1">
      <c r="C244" s="90"/>
    </row>
    <row r="245" s="59" customFormat="1" ht="13.5" hidden="1">
      <c r="C245" s="90"/>
    </row>
    <row r="246" s="59" customFormat="1" ht="13.5" hidden="1">
      <c r="C246" s="90"/>
    </row>
    <row r="247" s="59" customFormat="1" ht="13.5" hidden="1">
      <c r="C247" s="90"/>
    </row>
    <row r="248" s="59" customFormat="1" ht="13.5" hidden="1">
      <c r="C248" s="90"/>
    </row>
    <row r="249" s="59" customFormat="1" ht="13.5" hidden="1">
      <c r="C249" s="90"/>
    </row>
    <row r="250" s="59" customFormat="1" ht="13.5" hidden="1">
      <c r="C250" s="90"/>
    </row>
    <row r="251" s="59" customFormat="1" ht="13.5" hidden="1">
      <c r="C251" s="90"/>
    </row>
    <row r="252" s="59" customFormat="1" ht="13.5" hidden="1">
      <c r="C252" s="90"/>
    </row>
    <row r="253" s="59" customFormat="1" ht="13.5" hidden="1">
      <c r="C253" s="90"/>
    </row>
    <row r="254" s="59" customFormat="1" ht="13.5" hidden="1">
      <c r="C254" s="90"/>
    </row>
    <row r="255" s="59" customFormat="1" ht="13.5" hidden="1">
      <c r="C255" s="90"/>
    </row>
    <row r="256" s="59" customFormat="1" ht="13.5" hidden="1">
      <c r="C256" s="90"/>
    </row>
    <row r="257" s="59" customFormat="1" ht="13.5" hidden="1">
      <c r="C257" s="90"/>
    </row>
    <row r="258" s="59" customFormat="1" ht="13.5" hidden="1">
      <c r="C258" s="90"/>
    </row>
    <row r="259" s="59" customFormat="1" ht="13.5" hidden="1">
      <c r="C259" s="90"/>
    </row>
    <row r="260" s="59" customFormat="1" ht="13.5" hidden="1">
      <c r="C260" s="90"/>
    </row>
    <row r="261" s="59" customFormat="1" ht="13.5" hidden="1">
      <c r="C261" s="90"/>
    </row>
    <row r="262" s="59" customFormat="1" ht="13.5" hidden="1">
      <c r="C262" s="90"/>
    </row>
    <row r="263" s="59" customFormat="1" ht="13.5" hidden="1">
      <c r="C263" s="90"/>
    </row>
    <row r="264" s="59" customFormat="1" ht="13.5" hidden="1">
      <c r="C264" s="90"/>
    </row>
    <row r="265" s="59" customFormat="1" ht="13.5" hidden="1">
      <c r="C265" s="90"/>
    </row>
    <row r="266" s="59" customFormat="1" ht="13.5" hidden="1">
      <c r="C266" s="90"/>
    </row>
    <row r="267" s="59" customFormat="1" ht="13.5" hidden="1">
      <c r="C267" s="90"/>
    </row>
    <row r="268" s="59" customFormat="1" ht="13.5" hidden="1">
      <c r="C268" s="90"/>
    </row>
    <row r="269" s="59" customFormat="1" ht="13.5" hidden="1">
      <c r="C269" s="90"/>
    </row>
    <row r="270" s="59" customFormat="1" ht="13.5" hidden="1">
      <c r="C270" s="90"/>
    </row>
    <row r="271" s="59" customFormat="1" ht="13.5" hidden="1">
      <c r="C271" s="90"/>
    </row>
    <row r="272" s="59" customFormat="1" ht="13.5" hidden="1">
      <c r="C272" s="90"/>
    </row>
    <row r="273" s="59" customFormat="1" ht="13.5" hidden="1">
      <c r="C273" s="90"/>
    </row>
    <row r="274" s="59" customFormat="1" ht="13.5" hidden="1">
      <c r="C274" s="90"/>
    </row>
    <row r="275" s="59" customFormat="1" ht="13.5" hidden="1">
      <c r="C275" s="90"/>
    </row>
    <row r="276" s="59" customFormat="1" ht="13.5" hidden="1">
      <c r="C276" s="90"/>
    </row>
    <row r="277" s="59" customFormat="1" ht="13.5" hidden="1">
      <c r="C277" s="90"/>
    </row>
    <row r="278" s="59" customFormat="1" ht="13.5" hidden="1">
      <c r="C278" s="90"/>
    </row>
    <row r="279" s="59" customFormat="1" ht="13.5" hidden="1">
      <c r="C279" s="90"/>
    </row>
    <row r="280" s="59" customFormat="1" ht="9" customHeight="1" hidden="1">
      <c r="C280" s="90"/>
    </row>
    <row r="281" s="59" customFormat="1" ht="13.5" hidden="1">
      <c r="C281" s="90"/>
    </row>
    <row r="282" s="59" customFormat="1" ht="13.5" hidden="1">
      <c r="C282" s="90"/>
    </row>
    <row r="283" s="59" customFormat="1" ht="13.5" hidden="1">
      <c r="C283" s="90"/>
    </row>
    <row r="284" s="59" customFormat="1" ht="13.5" hidden="1">
      <c r="C284" s="90"/>
    </row>
    <row r="285" s="59" customFormat="1" ht="13.5" hidden="1">
      <c r="C285" s="90"/>
    </row>
    <row r="286" s="59" customFormat="1" ht="13.5" hidden="1">
      <c r="C286" s="90"/>
    </row>
    <row r="287" s="59" customFormat="1" ht="13.5" hidden="1">
      <c r="C287" s="90"/>
    </row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5.25" customHeight="1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9" customHeight="1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9.75" customHeight="1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3" customHeight="1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2" customHeight="1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8.25" customHeight="1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3" customHeight="1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497" right="0.2755905511811024" top="0.35433070866141736" bottom="0.35433070866141736" header="0.15748031496062992" footer="0.2362204724409449"/>
  <pageSetup firstPageNumber="13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6.28125" style="114" customWidth="1"/>
    <col min="2" max="2" width="36.140625" style="114" customWidth="1"/>
    <col min="3" max="3" width="13.57421875" style="114" customWidth="1"/>
    <col min="4" max="4" width="13.00390625" style="114" customWidth="1"/>
    <col min="5" max="5" width="13.421875" style="114" customWidth="1"/>
    <col min="6" max="6" width="11.140625" style="114" customWidth="1"/>
    <col min="7" max="7" width="0.13671875" style="114" customWidth="1"/>
    <col min="8" max="8" width="9.140625" style="114" hidden="1" customWidth="1"/>
    <col min="9" max="9" width="9.28125" style="114" bestFit="1" customWidth="1"/>
    <col min="10" max="10" width="10.7109375" style="114" bestFit="1" customWidth="1"/>
    <col min="11" max="16384" width="9.140625" style="114" customWidth="1"/>
  </cols>
  <sheetData>
    <row r="1" spans="1:6" ht="20.25">
      <c r="A1" s="325" t="s">
        <v>909</v>
      </c>
      <c r="B1" s="331"/>
      <c r="C1" s="331"/>
      <c r="D1" s="331"/>
      <c r="E1" s="331"/>
      <c r="F1" s="331"/>
    </row>
    <row r="2" ht="7.5" customHeight="1"/>
    <row r="3" spans="1:5" ht="33.75" customHeight="1">
      <c r="A3" s="326" t="s">
        <v>910</v>
      </c>
      <c r="B3" s="326"/>
      <c r="C3" s="326"/>
      <c r="D3" s="326"/>
      <c r="E3" s="326"/>
    </row>
    <row r="4" spans="1:4" ht="8.25" customHeight="1">
      <c r="A4" s="115" t="s">
        <v>154</v>
      </c>
      <c r="B4" s="115"/>
      <c r="C4" s="115"/>
      <c r="D4" s="115"/>
    </row>
    <row r="5" ht="13.5">
      <c r="E5" s="116" t="s">
        <v>425</v>
      </c>
    </row>
    <row r="6" spans="1:5" ht="30" customHeight="1">
      <c r="A6" s="329" t="s">
        <v>911</v>
      </c>
      <c r="B6" s="329"/>
      <c r="C6" s="329" t="s">
        <v>912</v>
      </c>
      <c r="D6" s="327" t="s">
        <v>430</v>
      </c>
      <c r="E6" s="328"/>
    </row>
    <row r="7" spans="1:5" ht="28.5">
      <c r="A7" s="330"/>
      <c r="B7" s="330"/>
      <c r="C7" s="330"/>
      <c r="D7" s="117" t="s">
        <v>913</v>
      </c>
      <c r="E7" s="117" t="s">
        <v>914</v>
      </c>
    </row>
    <row r="8" spans="1:5" ht="13.5">
      <c r="A8" s="118">
        <v>1</v>
      </c>
      <c r="B8" s="118">
        <v>2</v>
      </c>
      <c r="C8" s="118">
        <v>3</v>
      </c>
      <c r="D8" s="118">
        <v>4</v>
      </c>
      <c r="E8" s="118">
        <v>5</v>
      </c>
    </row>
    <row r="9" spans="1:12" ht="30" customHeight="1">
      <c r="A9" s="119">
        <v>8000</v>
      </c>
      <c r="B9" s="120" t="s">
        <v>915</v>
      </c>
      <c r="C9" s="121">
        <f>'Հատված 1'!D7-'Հատված 2'!G8</f>
        <v>-119747.42000000004</v>
      </c>
      <c r="D9" s="121">
        <f>'Հատված 1'!E7-'Հատված 2'!H8</f>
        <v>0</v>
      </c>
      <c r="E9" s="121">
        <f>'Հատված 1'!F7-'Հատված 2'!I8</f>
        <v>-119747.41999999998</v>
      </c>
      <c r="J9" s="124"/>
      <c r="L9" s="124"/>
    </row>
    <row r="13" spans="1:6" ht="20.25">
      <c r="A13" s="325" t="s">
        <v>963</v>
      </c>
      <c r="B13" s="325"/>
      <c r="C13" s="325"/>
      <c r="D13" s="325"/>
      <c r="E13" s="325"/>
      <c r="F13" s="325"/>
    </row>
    <row r="14" ht="17.25">
      <c r="B14" s="123"/>
    </row>
    <row r="15" spans="1:6" ht="32.25" customHeight="1">
      <c r="A15" s="326" t="s">
        <v>916</v>
      </c>
      <c r="B15" s="326"/>
      <c r="C15" s="326"/>
      <c r="D15" s="326"/>
      <c r="E15" s="326"/>
      <c r="F15" s="326"/>
    </row>
    <row r="16" ht="14.25" customHeight="1">
      <c r="A16" s="115" t="s">
        <v>193</v>
      </c>
    </row>
    <row r="17" ht="14.25" customHeight="1">
      <c r="E17" s="116" t="s">
        <v>523</v>
      </c>
    </row>
    <row r="18" spans="1:6" ht="38.25" customHeight="1">
      <c r="A18" s="329" t="s">
        <v>911</v>
      </c>
      <c r="B18" s="332" t="s">
        <v>917</v>
      </c>
      <c r="C18" s="333"/>
      <c r="D18" s="329" t="s">
        <v>429</v>
      </c>
      <c r="E18" s="327" t="s">
        <v>430</v>
      </c>
      <c r="F18" s="328"/>
    </row>
    <row r="19" spans="1:10" ht="26.25" customHeight="1">
      <c r="A19" s="330"/>
      <c r="B19" s="117" t="s">
        <v>918</v>
      </c>
      <c r="C19" s="125" t="s">
        <v>123</v>
      </c>
      <c r="D19" s="330"/>
      <c r="E19" s="117" t="s">
        <v>913</v>
      </c>
      <c r="F19" s="117" t="s">
        <v>914</v>
      </c>
      <c r="J19" s="122"/>
    </row>
    <row r="20" spans="1:6" ht="13.5">
      <c r="A20" s="118">
        <v>1</v>
      </c>
      <c r="B20" s="118">
        <v>2</v>
      </c>
      <c r="C20" s="118" t="s">
        <v>124</v>
      </c>
      <c r="D20" s="118">
        <v>4</v>
      </c>
      <c r="E20" s="118">
        <v>5</v>
      </c>
      <c r="F20" s="118">
        <v>6</v>
      </c>
    </row>
    <row r="21" spans="1:13" s="115" customFormat="1" ht="40.5" customHeight="1">
      <c r="A21" s="119">
        <v>8010</v>
      </c>
      <c r="B21" s="126" t="s">
        <v>919</v>
      </c>
      <c r="C21" s="127"/>
      <c r="D21" s="121">
        <f>SUM(E21:F21)</f>
        <v>119747.41999999998</v>
      </c>
      <c r="E21" s="121">
        <f>-D9</f>
        <v>0</v>
      </c>
      <c r="F21" s="121">
        <f>-E9</f>
        <v>119747.41999999998</v>
      </c>
      <c r="H21" s="114"/>
      <c r="I21" s="210"/>
      <c r="J21" s="122"/>
      <c r="K21" s="128"/>
      <c r="M21" s="128"/>
    </row>
    <row r="22" spans="1:13" ht="40.5" customHeight="1">
      <c r="A22" s="119">
        <v>8100</v>
      </c>
      <c r="B22" s="126" t="s">
        <v>920</v>
      </c>
      <c r="C22" s="129"/>
      <c r="D22" s="121">
        <f aca="true" t="shared" si="0" ref="D22:D39">SUM(E22:F22)</f>
        <v>119747.376</v>
      </c>
      <c r="E22" s="121">
        <f>SUM(E23+E14)</f>
        <v>0</v>
      </c>
      <c r="F22" s="121">
        <f>SUM(F23+F47)</f>
        <v>119747.376</v>
      </c>
      <c r="I22" s="211"/>
      <c r="K22" s="124"/>
      <c r="M22" s="124"/>
    </row>
    <row r="23" spans="1:9" ht="27" customHeight="1">
      <c r="A23" s="131">
        <v>8110</v>
      </c>
      <c r="B23" s="132" t="s">
        <v>921</v>
      </c>
      <c r="C23" s="129"/>
      <c r="D23" s="133">
        <f t="shared" si="0"/>
        <v>0</v>
      </c>
      <c r="E23" s="134"/>
      <c r="F23" s="135">
        <f>SUM(F24+F28)</f>
        <v>0</v>
      </c>
      <c r="I23" s="211"/>
    </row>
    <row r="24" spans="1:6" ht="42" customHeight="1">
      <c r="A24" s="131">
        <v>8111</v>
      </c>
      <c r="B24" s="136" t="s">
        <v>922</v>
      </c>
      <c r="C24" s="129"/>
      <c r="D24" s="133">
        <f t="shared" si="0"/>
        <v>0</v>
      </c>
      <c r="E24" s="137" t="s">
        <v>155</v>
      </c>
      <c r="F24" s="134">
        <f>SUM(F26:F27)</f>
        <v>0</v>
      </c>
    </row>
    <row r="25" spans="1:6" ht="14.25">
      <c r="A25" s="131"/>
      <c r="B25" s="138" t="s">
        <v>923</v>
      </c>
      <c r="C25" s="129"/>
      <c r="D25" s="133">
        <f t="shared" si="0"/>
        <v>0</v>
      </c>
      <c r="E25" s="137"/>
      <c r="F25" s="134"/>
    </row>
    <row r="26" spans="1:9" ht="14.25">
      <c r="A26" s="131">
        <v>8112</v>
      </c>
      <c r="B26" s="139" t="s">
        <v>966</v>
      </c>
      <c r="C26" s="140" t="s">
        <v>140</v>
      </c>
      <c r="D26" s="133">
        <f t="shared" si="0"/>
        <v>0</v>
      </c>
      <c r="E26" s="137" t="s">
        <v>155</v>
      </c>
      <c r="F26" s="134"/>
      <c r="I26" s="122"/>
    </row>
    <row r="27" spans="1:6" ht="14.25">
      <c r="A27" s="131">
        <v>8113</v>
      </c>
      <c r="B27" s="139" t="s">
        <v>967</v>
      </c>
      <c r="C27" s="140" t="s">
        <v>141</v>
      </c>
      <c r="D27" s="133">
        <f t="shared" si="0"/>
        <v>0</v>
      </c>
      <c r="E27" s="137" t="s">
        <v>155</v>
      </c>
      <c r="F27" s="134"/>
    </row>
    <row r="28" spans="1:9" s="142" customFormat="1" ht="29.25" customHeight="1">
      <c r="A28" s="131">
        <v>8120</v>
      </c>
      <c r="B28" s="136" t="s">
        <v>965</v>
      </c>
      <c r="C28" s="140"/>
      <c r="D28" s="133">
        <f t="shared" si="0"/>
        <v>0</v>
      </c>
      <c r="E28" s="141"/>
      <c r="F28" s="134">
        <f>SUM(F30)</f>
        <v>0</v>
      </c>
      <c r="I28" s="143"/>
    </row>
    <row r="29" spans="1:6" s="142" customFormat="1" ht="14.25">
      <c r="A29" s="131"/>
      <c r="B29" s="138" t="s">
        <v>430</v>
      </c>
      <c r="C29" s="140"/>
      <c r="D29" s="133">
        <f t="shared" si="0"/>
        <v>0</v>
      </c>
      <c r="E29" s="144"/>
      <c r="F29" s="145"/>
    </row>
    <row r="30" spans="1:6" s="142" customFormat="1" ht="15.75" customHeight="1">
      <c r="A30" s="131">
        <v>8121</v>
      </c>
      <c r="B30" s="136" t="s">
        <v>924</v>
      </c>
      <c r="C30" s="140"/>
      <c r="D30" s="133">
        <f t="shared" si="0"/>
        <v>0</v>
      </c>
      <c r="E30" s="137" t="s">
        <v>155</v>
      </c>
      <c r="F30" s="145"/>
    </row>
    <row r="31" spans="1:6" s="142" customFormat="1" ht="14.25">
      <c r="A31" s="131"/>
      <c r="B31" s="138" t="s">
        <v>923</v>
      </c>
      <c r="C31" s="140"/>
      <c r="D31" s="133">
        <f t="shared" si="0"/>
        <v>0</v>
      </c>
      <c r="E31" s="144"/>
      <c r="F31" s="145"/>
    </row>
    <row r="32" spans="1:9" s="142" customFormat="1" ht="27.75" customHeight="1">
      <c r="A32" s="119">
        <v>8122</v>
      </c>
      <c r="B32" s="132" t="s">
        <v>925</v>
      </c>
      <c r="C32" s="140" t="s">
        <v>142</v>
      </c>
      <c r="D32" s="133">
        <f t="shared" si="0"/>
        <v>0</v>
      </c>
      <c r="E32" s="137" t="s">
        <v>155</v>
      </c>
      <c r="F32" s="145"/>
      <c r="I32" s="143"/>
    </row>
    <row r="33" spans="1:6" s="142" customFormat="1" ht="14.25">
      <c r="A33" s="119"/>
      <c r="B33" s="146" t="s">
        <v>923</v>
      </c>
      <c r="C33" s="140"/>
      <c r="D33" s="133">
        <f t="shared" si="0"/>
        <v>0</v>
      </c>
      <c r="E33" s="144"/>
      <c r="F33" s="145"/>
    </row>
    <row r="34" spans="1:6" s="142" customFormat="1" ht="14.25">
      <c r="A34" s="119">
        <v>8123</v>
      </c>
      <c r="B34" s="146" t="s">
        <v>926</v>
      </c>
      <c r="C34" s="140"/>
      <c r="D34" s="133">
        <f t="shared" si="0"/>
        <v>0</v>
      </c>
      <c r="E34" s="137" t="s">
        <v>155</v>
      </c>
      <c r="F34" s="145"/>
    </row>
    <row r="35" spans="1:6" s="142" customFormat="1" ht="14.25">
      <c r="A35" s="119">
        <v>8124</v>
      </c>
      <c r="B35" s="146" t="s">
        <v>927</v>
      </c>
      <c r="C35" s="140"/>
      <c r="D35" s="133">
        <f t="shared" si="0"/>
        <v>0</v>
      </c>
      <c r="E35" s="137" t="s">
        <v>155</v>
      </c>
      <c r="F35" s="145"/>
    </row>
    <row r="36" spans="1:9" s="142" customFormat="1" ht="27.75" customHeight="1">
      <c r="A36" s="119">
        <v>8130</v>
      </c>
      <c r="B36" s="132" t="s">
        <v>968</v>
      </c>
      <c r="C36" s="140" t="s">
        <v>143</v>
      </c>
      <c r="D36" s="133">
        <f t="shared" si="0"/>
        <v>0</v>
      </c>
      <c r="E36" s="137" t="s">
        <v>155</v>
      </c>
      <c r="F36" s="145"/>
      <c r="I36" s="143"/>
    </row>
    <row r="37" spans="1:6" s="142" customFormat="1" ht="14.25">
      <c r="A37" s="119"/>
      <c r="B37" s="146" t="s">
        <v>923</v>
      </c>
      <c r="C37" s="140"/>
      <c r="D37" s="133">
        <f t="shared" si="0"/>
        <v>0</v>
      </c>
      <c r="E37" s="141"/>
      <c r="F37" s="145"/>
    </row>
    <row r="38" spans="1:6" s="142" customFormat="1" ht="14.25">
      <c r="A38" s="119">
        <v>8131</v>
      </c>
      <c r="B38" s="146" t="s">
        <v>928</v>
      </c>
      <c r="C38" s="140"/>
      <c r="D38" s="133">
        <f t="shared" si="0"/>
        <v>0</v>
      </c>
      <c r="E38" s="137" t="s">
        <v>155</v>
      </c>
      <c r="F38" s="145"/>
    </row>
    <row r="39" spans="1:6" s="142" customFormat="1" ht="14.25">
      <c r="A39" s="119">
        <v>8132</v>
      </c>
      <c r="B39" s="146" t="s">
        <v>929</v>
      </c>
      <c r="C39" s="140"/>
      <c r="D39" s="133">
        <f t="shared" si="0"/>
        <v>0</v>
      </c>
      <c r="E39" s="137" t="s">
        <v>155</v>
      </c>
      <c r="F39" s="145"/>
    </row>
    <row r="40" spans="1:9" ht="27" customHeight="1">
      <c r="A40" s="119">
        <v>8140</v>
      </c>
      <c r="B40" s="132" t="s">
        <v>930</v>
      </c>
      <c r="C40" s="140"/>
      <c r="D40" s="121">
        <f>SUM(E40:F40)</f>
        <v>0</v>
      </c>
      <c r="E40" s="147">
        <f>SUM(E41)</f>
        <v>0</v>
      </c>
      <c r="F40" s="147">
        <f>SUM(F41)</f>
        <v>0</v>
      </c>
      <c r="I40" s="130"/>
    </row>
    <row r="41" spans="1:9" ht="40.5" customHeight="1">
      <c r="A41" s="119">
        <v>8141</v>
      </c>
      <c r="B41" s="132" t="s">
        <v>931</v>
      </c>
      <c r="C41" s="140" t="s">
        <v>142</v>
      </c>
      <c r="D41" s="121">
        <f aca="true" t="shared" si="1" ref="D41:D77">SUM(E41:F41)</f>
        <v>0</v>
      </c>
      <c r="E41" s="147">
        <f>SUM(E42:E43)</f>
        <v>0</v>
      </c>
      <c r="F41" s="147">
        <f>SUM(F42:F43)</f>
        <v>0</v>
      </c>
      <c r="I41" s="130"/>
    </row>
    <row r="42" spans="1:6" ht="13.5">
      <c r="A42" s="119">
        <v>8142</v>
      </c>
      <c r="B42" s="146" t="s">
        <v>932</v>
      </c>
      <c r="C42" s="148"/>
      <c r="D42" s="121">
        <f t="shared" si="1"/>
        <v>0</v>
      </c>
      <c r="E42" s="149"/>
      <c r="F42" s="150" t="s">
        <v>155</v>
      </c>
    </row>
    <row r="43" spans="1:6" ht="13.5">
      <c r="A43" s="119">
        <v>8143</v>
      </c>
      <c r="B43" s="146" t="s">
        <v>933</v>
      </c>
      <c r="C43" s="148"/>
      <c r="D43" s="121">
        <f t="shared" si="1"/>
        <v>0</v>
      </c>
      <c r="E43" s="149"/>
      <c r="F43" s="151"/>
    </row>
    <row r="44" spans="1:9" ht="39.75" customHeight="1">
      <c r="A44" s="119">
        <v>8150</v>
      </c>
      <c r="B44" s="132" t="s">
        <v>934</v>
      </c>
      <c r="C44" s="152" t="s">
        <v>143</v>
      </c>
      <c r="D44" s="121">
        <f t="shared" si="1"/>
        <v>0</v>
      </c>
      <c r="E44" s="147">
        <f>SUM(E45:E46)</f>
        <v>0</v>
      </c>
      <c r="F44" s="151"/>
      <c r="I44" s="130"/>
    </row>
    <row r="45" spans="1:6" ht="13.5">
      <c r="A45" s="119">
        <v>8151</v>
      </c>
      <c r="B45" s="146" t="s">
        <v>928</v>
      </c>
      <c r="C45" s="152"/>
      <c r="D45" s="121">
        <f t="shared" si="1"/>
        <v>0</v>
      </c>
      <c r="E45" s="149"/>
      <c r="F45" s="153" t="s">
        <v>281</v>
      </c>
    </row>
    <row r="46" spans="1:6" ht="13.5">
      <c r="A46" s="119">
        <v>8152</v>
      </c>
      <c r="B46" s="146" t="s">
        <v>935</v>
      </c>
      <c r="C46" s="152"/>
      <c r="D46" s="121">
        <f t="shared" si="1"/>
        <v>0</v>
      </c>
      <c r="E46" s="149"/>
      <c r="F46" s="151"/>
    </row>
    <row r="47" spans="1:13" ht="40.5" customHeight="1">
      <c r="A47" s="119">
        <v>8160</v>
      </c>
      <c r="B47" s="132" t="s">
        <v>936</v>
      </c>
      <c r="C47" s="152"/>
      <c r="D47" s="121">
        <f t="shared" si="1"/>
        <v>119747.376</v>
      </c>
      <c r="E47" s="121">
        <f>SUM(E52+E55+E63+E64)</f>
        <v>0</v>
      </c>
      <c r="F47" s="121">
        <f>SUM(F48+F52+F55+F63+F64)</f>
        <v>119747.376</v>
      </c>
      <c r="I47" s="130"/>
      <c r="K47" s="124"/>
      <c r="M47" s="124"/>
    </row>
    <row r="48" spans="1:6" ht="40.5" customHeight="1">
      <c r="A48" s="119">
        <v>8161</v>
      </c>
      <c r="B48" s="136" t="s">
        <v>937</v>
      </c>
      <c r="C48" s="152"/>
      <c r="D48" s="121">
        <f t="shared" si="1"/>
        <v>0</v>
      </c>
      <c r="E48" s="154" t="s">
        <v>155</v>
      </c>
      <c r="F48" s="155">
        <f>SUM(F49:F51)</f>
        <v>0</v>
      </c>
    </row>
    <row r="49" spans="1:6" ht="41.25" customHeight="1">
      <c r="A49" s="119">
        <v>8162</v>
      </c>
      <c r="B49" s="146" t="s">
        <v>938</v>
      </c>
      <c r="C49" s="152" t="s">
        <v>144</v>
      </c>
      <c r="D49" s="121">
        <f t="shared" si="1"/>
        <v>0</v>
      </c>
      <c r="E49" s="156" t="s">
        <v>155</v>
      </c>
      <c r="F49" s="121"/>
    </row>
    <row r="50" spans="1:9" ht="123" customHeight="1">
      <c r="A50" s="157">
        <v>8163</v>
      </c>
      <c r="B50" s="158" t="s">
        <v>939</v>
      </c>
      <c r="C50" s="152" t="s">
        <v>144</v>
      </c>
      <c r="D50" s="121">
        <f t="shared" si="1"/>
        <v>0</v>
      </c>
      <c r="E50" s="154" t="s">
        <v>155</v>
      </c>
      <c r="F50" s="155"/>
      <c r="I50" s="159"/>
    </row>
    <row r="51" spans="1:6" ht="27">
      <c r="A51" s="119">
        <v>8164</v>
      </c>
      <c r="B51" s="146" t="s">
        <v>940</v>
      </c>
      <c r="C51" s="152" t="s">
        <v>145</v>
      </c>
      <c r="D51" s="121">
        <f t="shared" si="1"/>
        <v>0</v>
      </c>
      <c r="E51" s="156" t="s">
        <v>155</v>
      </c>
      <c r="F51" s="121"/>
    </row>
    <row r="52" spans="1:9" ht="32.25" customHeight="1">
      <c r="A52" s="119">
        <v>8170</v>
      </c>
      <c r="B52" s="136" t="s">
        <v>941</v>
      </c>
      <c r="C52" s="152"/>
      <c r="D52" s="121">
        <f t="shared" si="1"/>
        <v>0</v>
      </c>
      <c r="E52" s="160">
        <f>SUM(E53:E54)</f>
        <v>0</v>
      </c>
      <c r="F52" s="160">
        <f>SUM(F53:F54)</f>
        <v>0</v>
      </c>
      <c r="I52" s="130"/>
    </row>
    <row r="53" spans="1:6" ht="40.5">
      <c r="A53" s="119">
        <v>8171</v>
      </c>
      <c r="B53" s="146" t="s">
        <v>942</v>
      </c>
      <c r="C53" s="152" t="s">
        <v>146</v>
      </c>
      <c r="D53" s="121">
        <f t="shared" si="1"/>
        <v>0</v>
      </c>
      <c r="E53" s="147"/>
      <c r="F53" s="121"/>
    </row>
    <row r="54" spans="1:6" ht="13.5">
      <c r="A54" s="119">
        <v>8172</v>
      </c>
      <c r="B54" s="139" t="s">
        <v>943</v>
      </c>
      <c r="C54" s="152" t="s">
        <v>147</v>
      </c>
      <c r="D54" s="121">
        <f t="shared" si="1"/>
        <v>0</v>
      </c>
      <c r="E54" s="147"/>
      <c r="F54" s="121"/>
    </row>
    <row r="55" spans="1:13" ht="43.5" customHeight="1">
      <c r="A55" s="118">
        <v>8190</v>
      </c>
      <c r="B55" s="136" t="s">
        <v>1023</v>
      </c>
      <c r="C55" s="119"/>
      <c r="D55" s="121">
        <f t="shared" si="1"/>
        <v>119747.376</v>
      </c>
      <c r="E55" s="155">
        <f>SUM(E56,-E58)</f>
        <v>0</v>
      </c>
      <c r="F55" s="121">
        <f>SUM(F56:F59)</f>
        <v>119747.376</v>
      </c>
      <c r="I55" s="130"/>
      <c r="K55" s="124"/>
      <c r="M55" s="124"/>
    </row>
    <row r="56" spans="1:11" ht="40.5">
      <c r="A56" s="157">
        <v>8191</v>
      </c>
      <c r="B56" s="138" t="s">
        <v>944</v>
      </c>
      <c r="C56" s="161">
        <v>9320</v>
      </c>
      <c r="D56" s="121">
        <f t="shared" si="1"/>
        <v>58293.3</v>
      </c>
      <c r="E56" s="162">
        <v>58293.3</v>
      </c>
      <c r="F56" s="153" t="s">
        <v>281</v>
      </c>
      <c r="K56" s="124"/>
    </row>
    <row r="57" spans="1:6" ht="67.5">
      <c r="A57" s="157">
        <v>8192</v>
      </c>
      <c r="B57" s="146" t="s">
        <v>945</v>
      </c>
      <c r="C57" s="119"/>
      <c r="D57" s="121">
        <f t="shared" si="1"/>
        <v>0</v>
      </c>
      <c r="E57" s="121">
        <v>0</v>
      </c>
      <c r="F57" s="150" t="s">
        <v>155</v>
      </c>
    </row>
    <row r="58" spans="1:11" ht="27">
      <c r="A58" s="157">
        <v>8193</v>
      </c>
      <c r="B58" s="146" t="s">
        <v>946</v>
      </c>
      <c r="C58" s="119"/>
      <c r="D58" s="121">
        <f>D56-D57</f>
        <v>58293.3</v>
      </c>
      <c r="E58" s="163">
        <f>E56-E57</f>
        <v>58293.3</v>
      </c>
      <c r="F58" s="150" t="s">
        <v>281</v>
      </c>
      <c r="K58" s="124"/>
    </row>
    <row r="59" spans="1:13" ht="40.5">
      <c r="A59" s="157">
        <v>8194</v>
      </c>
      <c r="B59" s="146" t="s">
        <v>947</v>
      </c>
      <c r="C59" s="164">
        <v>9330</v>
      </c>
      <c r="D59" s="121">
        <f t="shared" si="1"/>
        <v>119747.376</v>
      </c>
      <c r="E59" s="150" t="s">
        <v>155</v>
      </c>
      <c r="F59" s="165">
        <f>SUM(F60:F61)</f>
        <v>119747.376</v>
      </c>
      <c r="I59" s="130"/>
      <c r="K59" s="124"/>
      <c r="M59" s="124"/>
    </row>
    <row r="60" spans="1:13" ht="42.75" customHeight="1">
      <c r="A60" s="157">
        <v>8195</v>
      </c>
      <c r="B60" s="146" t="s">
        <v>948</v>
      </c>
      <c r="C60" s="164"/>
      <c r="D60" s="121">
        <f t="shared" si="1"/>
        <v>61454.076</v>
      </c>
      <c r="E60" s="150" t="s">
        <v>155</v>
      </c>
      <c r="F60" s="109">
        <v>61454.076</v>
      </c>
      <c r="K60" s="124"/>
      <c r="M60" s="124"/>
    </row>
    <row r="61" spans="1:13" ht="55.5" customHeight="1">
      <c r="A61" s="157">
        <v>8196</v>
      </c>
      <c r="B61" s="146" t="s">
        <v>949</v>
      </c>
      <c r="C61" s="164"/>
      <c r="D61" s="121">
        <f t="shared" si="1"/>
        <v>58293.3</v>
      </c>
      <c r="E61" s="150" t="s">
        <v>155</v>
      </c>
      <c r="F61" s="121">
        <v>58293.3</v>
      </c>
      <c r="H61" s="114">
        <v>746.3</v>
      </c>
      <c r="I61" s="130"/>
      <c r="K61" s="124"/>
      <c r="M61" s="124"/>
    </row>
    <row r="62" spans="1:6" ht="40.5">
      <c r="A62" s="157">
        <v>8197</v>
      </c>
      <c r="B62" s="136" t="s">
        <v>950</v>
      </c>
      <c r="C62" s="166"/>
      <c r="D62" s="150" t="s">
        <v>155</v>
      </c>
      <c r="E62" s="150" t="s">
        <v>155</v>
      </c>
      <c r="F62" s="150" t="s">
        <v>155</v>
      </c>
    </row>
    <row r="63" spans="1:6" ht="54">
      <c r="A63" s="157">
        <v>8198</v>
      </c>
      <c r="B63" s="136" t="s">
        <v>951</v>
      </c>
      <c r="C63" s="166"/>
      <c r="D63" s="150" t="s">
        <v>155</v>
      </c>
      <c r="E63" s="147"/>
      <c r="F63" s="147"/>
    </row>
    <row r="64" spans="1:9" ht="81" customHeight="1">
      <c r="A64" s="157">
        <v>8199</v>
      </c>
      <c r="B64" s="136" t="s">
        <v>952</v>
      </c>
      <c r="C64" s="166"/>
      <c r="D64" s="121">
        <f t="shared" si="1"/>
        <v>0</v>
      </c>
      <c r="E64" s="147"/>
      <c r="F64" s="147"/>
      <c r="I64" s="130"/>
    </row>
    <row r="65" spans="1:6" ht="40.5">
      <c r="A65" s="157" t="s">
        <v>122</v>
      </c>
      <c r="B65" s="146" t="s">
        <v>953</v>
      </c>
      <c r="C65" s="166"/>
      <c r="D65" s="121">
        <f t="shared" si="1"/>
        <v>0</v>
      </c>
      <c r="E65" s="150" t="s">
        <v>155</v>
      </c>
      <c r="F65" s="121"/>
    </row>
    <row r="66" spans="1:9" ht="27">
      <c r="A66" s="131">
        <v>8200</v>
      </c>
      <c r="B66" s="126" t="s">
        <v>954</v>
      </c>
      <c r="C66" s="119"/>
      <c r="D66" s="121">
        <f t="shared" si="1"/>
        <v>0</v>
      </c>
      <c r="E66" s="121">
        <f>SUM(E67)</f>
        <v>0</v>
      </c>
      <c r="F66" s="121">
        <f>SUM(F67)</f>
        <v>0</v>
      </c>
      <c r="I66" s="130"/>
    </row>
    <row r="67" spans="1:9" ht="27">
      <c r="A67" s="131">
        <v>8210</v>
      </c>
      <c r="B67" s="167" t="s">
        <v>955</v>
      </c>
      <c r="C67" s="119"/>
      <c r="D67" s="121">
        <f t="shared" si="1"/>
        <v>0</v>
      </c>
      <c r="E67" s="147"/>
      <c r="F67" s="121">
        <f>SUM(F68+F71)</f>
        <v>0</v>
      </c>
      <c r="I67" s="130"/>
    </row>
    <row r="68" spans="1:6" ht="54.75" customHeight="1">
      <c r="A68" s="131">
        <v>8211</v>
      </c>
      <c r="B68" s="136" t="s">
        <v>956</v>
      </c>
      <c r="C68" s="119"/>
      <c r="D68" s="121">
        <f t="shared" si="1"/>
        <v>0</v>
      </c>
      <c r="E68" s="150" t="s">
        <v>155</v>
      </c>
      <c r="F68" s="121">
        <f>SUM(F69:F70)</f>
        <v>0</v>
      </c>
    </row>
    <row r="69" spans="1:6" ht="13.5">
      <c r="A69" s="131">
        <v>8212</v>
      </c>
      <c r="B69" s="139" t="s">
        <v>966</v>
      </c>
      <c r="C69" s="152" t="s">
        <v>136</v>
      </c>
      <c r="D69" s="121">
        <f t="shared" si="1"/>
        <v>0</v>
      </c>
      <c r="E69" s="150" t="s">
        <v>155</v>
      </c>
      <c r="F69" s="121"/>
    </row>
    <row r="70" spans="1:6" ht="13.5">
      <c r="A70" s="131">
        <v>8213</v>
      </c>
      <c r="B70" s="139" t="s">
        <v>967</v>
      </c>
      <c r="C70" s="152" t="s">
        <v>137</v>
      </c>
      <c r="D70" s="121">
        <f t="shared" si="1"/>
        <v>0</v>
      </c>
      <c r="E70" s="150" t="s">
        <v>155</v>
      </c>
      <c r="F70" s="121"/>
    </row>
    <row r="71" spans="1:9" ht="40.5">
      <c r="A71" s="131">
        <v>8220</v>
      </c>
      <c r="B71" s="136" t="s">
        <v>969</v>
      </c>
      <c r="C71" s="119"/>
      <c r="D71" s="121">
        <f t="shared" si="1"/>
        <v>0</v>
      </c>
      <c r="E71" s="121"/>
      <c r="F71" s="121">
        <f>SUM(F72+F75)</f>
        <v>0</v>
      </c>
      <c r="I71" s="130"/>
    </row>
    <row r="72" spans="1:6" ht="26.25" customHeight="1">
      <c r="A72" s="131">
        <v>8221</v>
      </c>
      <c r="B72" s="136" t="s">
        <v>957</v>
      </c>
      <c r="C72" s="119"/>
      <c r="D72" s="121">
        <f t="shared" si="1"/>
        <v>0</v>
      </c>
      <c r="E72" s="150" t="s">
        <v>155</v>
      </c>
      <c r="F72" s="121"/>
    </row>
    <row r="73" spans="1:6" ht="13.5">
      <c r="A73" s="119">
        <v>8222</v>
      </c>
      <c r="B73" s="146" t="s">
        <v>958</v>
      </c>
      <c r="C73" s="152" t="s">
        <v>138</v>
      </c>
      <c r="D73" s="121">
        <f t="shared" si="1"/>
        <v>0</v>
      </c>
      <c r="E73" s="150" t="s">
        <v>155</v>
      </c>
      <c r="F73" s="121"/>
    </row>
    <row r="74" spans="1:6" ht="27">
      <c r="A74" s="119">
        <v>8230</v>
      </c>
      <c r="B74" s="146" t="s">
        <v>959</v>
      </c>
      <c r="C74" s="152" t="s">
        <v>139</v>
      </c>
      <c r="D74" s="121">
        <f t="shared" si="1"/>
        <v>0</v>
      </c>
      <c r="E74" s="150" t="s">
        <v>155</v>
      </c>
      <c r="F74" s="121"/>
    </row>
    <row r="75" spans="1:6" ht="26.25" customHeight="1">
      <c r="A75" s="119">
        <v>8240</v>
      </c>
      <c r="B75" s="136" t="s">
        <v>960</v>
      </c>
      <c r="C75" s="119"/>
      <c r="D75" s="121">
        <f t="shared" si="1"/>
        <v>0</v>
      </c>
      <c r="E75" s="121"/>
      <c r="F75" s="121"/>
    </row>
    <row r="76" spans="1:6" ht="13.5">
      <c r="A76" s="119">
        <v>8241</v>
      </c>
      <c r="B76" s="146" t="s">
        <v>961</v>
      </c>
      <c r="C76" s="152" t="s">
        <v>138</v>
      </c>
      <c r="D76" s="121">
        <f t="shared" si="1"/>
        <v>0</v>
      </c>
      <c r="E76" s="121"/>
      <c r="F76" s="121"/>
    </row>
    <row r="77" spans="1:6" ht="27">
      <c r="A77" s="119">
        <v>8250</v>
      </c>
      <c r="B77" s="146" t="s">
        <v>962</v>
      </c>
      <c r="C77" s="152" t="s">
        <v>139</v>
      </c>
      <c r="D77" s="121">
        <f t="shared" si="1"/>
        <v>0</v>
      </c>
      <c r="E77" s="149"/>
      <c r="F77" s="151"/>
    </row>
    <row r="78" spans="2:3" ht="13.5">
      <c r="B78" s="168"/>
      <c r="C78" s="169"/>
    </row>
    <row r="79" spans="2:3" ht="13.5">
      <c r="B79" s="168"/>
      <c r="C79" s="169"/>
    </row>
    <row r="80" spans="2:3" ht="13.5">
      <c r="B80" s="168"/>
      <c r="C80" s="169"/>
    </row>
    <row r="81" spans="2:3" ht="13.5">
      <c r="B81" s="168"/>
      <c r="C81" s="169"/>
    </row>
    <row r="82" ht="13.5">
      <c r="B82" s="170"/>
    </row>
    <row r="83" ht="13.5">
      <c r="B83" s="170"/>
    </row>
    <row r="84" ht="13.5">
      <c r="B84" s="170"/>
    </row>
    <row r="85" ht="13.5">
      <c r="B85" s="170"/>
    </row>
    <row r="86" ht="13.5">
      <c r="B86" s="170"/>
    </row>
    <row r="87" ht="13.5">
      <c r="B87" s="170"/>
    </row>
    <row r="88" ht="13.5">
      <c r="B88" s="170"/>
    </row>
    <row r="89" ht="13.5">
      <c r="B89" s="170"/>
    </row>
    <row r="90" ht="13.5">
      <c r="B90" s="170"/>
    </row>
    <row r="91" ht="13.5">
      <c r="B91" s="170"/>
    </row>
    <row r="92" ht="13.5">
      <c r="B92" s="170"/>
    </row>
    <row r="93" ht="13.5">
      <c r="B93" s="170"/>
    </row>
    <row r="94" ht="13.5">
      <c r="B94" s="170"/>
    </row>
    <row r="95" ht="13.5">
      <c r="B95" s="170"/>
    </row>
    <row r="96" ht="13.5">
      <c r="B96" s="170"/>
    </row>
    <row r="97" ht="13.5">
      <c r="B97" s="170"/>
    </row>
    <row r="98" ht="13.5">
      <c r="B98" s="170"/>
    </row>
    <row r="99" ht="13.5">
      <c r="B99" s="170"/>
    </row>
    <row r="100" ht="13.5">
      <c r="B100" s="170"/>
    </row>
    <row r="101" ht="13.5">
      <c r="B101" s="170"/>
    </row>
    <row r="102" ht="13.5">
      <c r="B102" s="170"/>
    </row>
    <row r="103" ht="13.5">
      <c r="B103" s="170"/>
    </row>
    <row r="104" ht="13.5">
      <c r="B104" s="170"/>
    </row>
    <row r="105" ht="13.5">
      <c r="B105" s="170"/>
    </row>
    <row r="106" ht="13.5">
      <c r="B106" s="170"/>
    </row>
    <row r="107" ht="13.5">
      <c r="B107" s="170"/>
    </row>
    <row r="108" ht="13.5">
      <c r="B108" s="170"/>
    </row>
    <row r="109" ht="13.5">
      <c r="B109" s="170"/>
    </row>
    <row r="110" ht="13.5">
      <c r="B110" s="170"/>
    </row>
    <row r="111" ht="13.5">
      <c r="B111" s="170"/>
    </row>
    <row r="112" ht="13.5">
      <c r="B112" s="170"/>
    </row>
    <row r="113" ht="13.5">
      <c r="B113" s="170"/>
    </row>
    <row r="114" ht="13.5">
      <c r="B114" s="170"/>
    </row>
    <row r="115" ht="13.5">
      <c r="B115" s="170"/>
    </row>
    <row r="116" ht="13.5">
      <c r="B116" s="170"/>
    </row>
    <row r="117" ht="13.5">
      <c r="B117" s="170"/>
    </row>
    <row r="118" ht="13.5">
      <c r="B118" s="170"/>
    </row>
    <row r="119" ht="13.5">
      <c r="B119" s="170"/>
    </row>
    <row r="120" ht="13.5">
      <c r="B120" s="170"/>
    </row>
    <row r="121" ht="13.5">
      <c r="B121" s="170"/>
    </row>
    <row r="122" ht="13.5">
      <c r="B122" s="170"/>
    </row>
    <row r="123" ht="13.5">
      <c r="B123" s="170"/>
    </row>
    <row r="124" ht="13.5">
      <c r="B124" s="170"/>
    </row>
    <row r="125" ht="13.5">
      <c r="B125" s="170"/>
    </row>
    <row r="126" ht="13.5">
      <c r="B126" s="170"/>
    </row>
    <row r="127" ht="13.5">
      <c r="B127" s="170"/>
    </row>
    <row r="128" ht="13.5">
      <c r="B128" s="170"/>
    </row>
    <row r="129" ht="13.5">
      <c r="B129" s="170"/>
    </row>
    <row r="130" ht="13.5">
      <c r="B130" s="170"/>
    </row>
    <row r="131" ht="13.5">
      <c r="B131" s="170"/>
    </row>
    <row r="132" ht="13.5">
      <c r="B132" s="170"/>
    </row>
    <row r="133" ht="13.5">
      <c r="B133" s="170"/>
    </row>
    <row r="134" ht="13.5">
      <c r="B134" s="170"/>
    </row>
    <row r="135" ht="13.5">
      <c r="B135" s="170"/>
    </row>
    <row r="136" ht="13.5">
      <c r="B136" s="170"/>
    </row>
    <row r="137" ht="13.5">
      <c r="B137" s="170"/>
    </row>
    <row r="138" ht="13.5">
      <c r="B138" s="170"/>
    </row>
    <row r="139" ht="13.5">
      <c r="B139" s="170"/>
    </row>
    <row r="140" ht="13.5">
      <c r="B140" s="170"/>
    </row>
    <row r="141" ht="13.5">
      <c r="B141" s="170"/>
    </row>
    <row r="142" ht="13.5">
      <c r="B142" s="170"/>
    </row>
    <row r="143" ht="13.5">
      <c r="B143" s="170"/>
    </row>
    <row r="144" ht="13.5">
      <c r="B144" s="170"/>
    </row>
    <row r="145" ht="13.5">
      <c r="B145" s="170"/>
    </row>
    <row r="146" ht="13.5">
      <c r="B146" s="170"/>
    </row>
    <row r="147" ht="13.5">
      <c r="B147" s="170"/>
    </row>
    <row r="148" ht="13.5">
      <c r="B148" s="170"/>
    </row>
    <row r="149" ht="13.5">
      <c r="B149" s="170"/>
    </row>
    <row r="150" ht="13.5">
      <c r="B150" s="170"/>
    </row>
    <row r="151" ht="13.5">
      <c r="B151" s="170"/>
    </row>
    <row r="152" ht="13.5">
      <c r="B152" s="170"/>
    </row>
    <row r="153" ht="13.5">
      <c r="B153" s="170"/>
    </row>
    <row r="154" ht="13.5">
      <c r="B154" s="170"/>
    </row>
    <row r="155" ht="13.5">
      <c r="B155" s="170"/>
    </row>
    <row r="156" ht="13.5">
      <c r="B156" s="170"/>
    </row>
    <row r="157" ht="13.5">
      <c r="B157" s="170"/>
    </row>
    <row r="158" ht="13.5">
      <c r="B158" s="170"/>
    </row>
    <row r="159" ht="13.5">
      <c r="B159" s="170"/>
    </row>
    <row r="160" ht="13.5">
      <c r="B160" s="170"/>
    </row>
    <row r="161" ht="13.5">
      <c r="B161" s="170"/>
    </row>
    <row r="162" ht="13.5">
      <c r="B162" s="170"/>
    </row>
    <row r="163" ht="13.5">
      <c r="B163" s="170"/>
    </row>
    <row r="164" ht="13.5">
      <c r="B164" s="170"/>
    </row>
    <row r="165" ht="13.5">
      <c r="B165" s="170"/>
    </row>
    <row r="166" ht="13.5">
      <c r="B166" s="170"/>
    </row>
    <row r="167" ht="13.5">
      <c r="B167" s="170"/>
    </row>
    <row r="168" ht="13.5">
      <c r="B168" s="170"/>
    </row>
    <row r="169" ht="13.5">
      <c r="B169" s="170"/>
    </row>
    <row r="170" ht="13.5">
      <c r="B170" s="170"/>
    </row>
    <row r="171" ht="13.5">
      <c r="B171" s="170"/>
    </row>
    <row r="172" ht="13.5">
      <c r="B172" s="170"/>
    </row>
    <row r="173" ht="13.5">
      <c r="B173" s="170"/>
    </row>
    <row r="174" ht="13.5">
      <c r="B174" s="170"/>
    </row>
    <row r="175" ht="13.5">
      <c r="B175" s="170"/>
    </row>
    <row r="176" ht="13.5">
      <c r="B176" s="170"/>
    </row>
    <row r="177" ht="13.5">
      <c r="B177" s="170"/>
    </row>
    <row r="178" ht="13.5">
      <c r="B178" s="170"/>
    </row>
    <row r="179" ht="13.5">
      <c r="B179" s="170"/>
    </row>
    <row r="180" ht="13.5">
      <c r="B180" s="170"/>
    </row>
    <row r="181" ht="13.5">
      <c r="B181" s="170"/>
    </row>
    <row r="182" ht="13.5">
      <c r="B182" s="170"/>
    </row>
    <row r="183" ht="13.5">
      <c r="B183" s="170"/>
    </row>
    <row r="184" ht="13.5">
      <c r="B184" s="170"/>
    </row>
    <row r="185" ht="13.5">
      <c r="B185" s="170"/>
    </row>
    <row r="186" ht="13.5">
      <c r="B186" s="170"/>
    </row>
    <row r="187" ht="13.5">
      <c r="B187" s="170"/>
    </row>
    <row r="188" ht="13.5">
      <c r="B188" s="170"/>
    </row>
    <row r="189" ht="13.5">
      <c r="B189" s="170"/>
    </row>
    <row r="190" ht="13.5">
      <c r="B190" s="170"/>
    </row>
    <row r="191" ht="13.5">
      <c r="B191" s="170"/>
    </row>
    <row r="192" ht="13.5">
      <c r="B192" s="170"/>
    </row>
    <row r="193" ht="13.5">
      <c r="B193" s="170"/>
    </row>
    <row r="194" ht="13.5">
      <c r="B194" s="170"/>
    </row>
    <row r="195" ht="13.5">
      <c r="B195" s="170"/>
    </row>
    <row r="196" ht="13.5">
      <c r="B196" s="170"/>
    </row>
    <row r="197" ht="13.5">
      <c r="B197" s="170"/>
    </row>
    <row r="198" ht="13.5">
      <c r="B198" s="170"/>
    </row>
    <row r="199" ht="13.5">
      <c r="B199" s="170"/>
    </row>
    <row r="200" ht="13.5">
      <c r="B200" s="170"/>
    </row>
    <row r="201" ht="13.5">
      <c r="B201" s="170"/>
    </row>
    <row r="202" ht="13.5">
      <c r="B202" s="170"/>
    </row>
    <row r="203" ht="13.5">
      <c r="B203" s="170"/>
    </row>
    <row r="204" ht="13.5">
      <c r="B204" s="170"/>
    </row>
    <row r="205" ht="13.5">
      <c r="B205" s="170"/>
    </row>
    <row r="206" ht="13.5">
      <c r="B206" s="170"/>
    </row>
    <row r="207" ht="13.5">
      <c r="B207" s="170"/>
    </row>
    <row r="208" ht="13.5">
      <c r="B208" s="170"/>
    </row>
    <row r="209" ht="13.5">
      <c r="B209" s="170"/>
    </row>
    <row r="210" ht="13.5">
      <c r="B210" s="170"/>
    </row>
    <row r="211" ht="13.5">
      <c r="B211" s="170"/>
    </row>
    <row r="212" ht="13.5">
      <c r="B212" s="170"/>
    </row>
    <row r="213" ht="13.5">
      <c r="B213" s="170"/>
    </row>
    <row r="214" ht="13.5">
      <c r="B214" s="170"/>
    </row>
    <row r="215" ht="13.5">
      <c r="B215" s="170"/>
    </row>
    <row r="216" ht="13.5">
      <c r="B216" s="170"/>
    </row>
    <row r="217" ht="13.5">
      <c r="B217" s="170"/>
    </row>
    <row r="218" ht="13.5">
      <c r="B218" s="170"/>
    </row>
    <row r="219" ht="13.5">
      <c r="B219" s="170"/>
    </row>
    <row r="220" ht="13.5">
      <c r="B220" s="170"/>
    </row>
    <row r="221" ht="13.5">
      <c r="B221" s="170"/>
    </row>
    <row r="222" ht="13.5">
      <c r="B222" s="170"/>
    </row>
    <row r="223" ht="13.5">
      <c r="B223" s="170"/>
    </row>
    <row r="224" ht="13.5">
      <c r="B224" s="170"/>
    </row>
    <row r="225" ht="13.5">
      <c r="B225" s="170"/>
    </row>
    <row r="226" ht="13.5">
      <c r="B226" s="170"/>
    </row>
    <row r="227" ht="13.5">
      <c r="B227" s="170"/>
    </row>
    <row r="228" ht="13.5">
      <c r="B228" s="170"/>
    </row>
    <row r="229" ht="13.5">
      <c r="B229" s="170"/>
    </row>
    <row r="230" ht="13.5">
      <c r="B230" s="170"/>
    </row>
    <row r="231" ht="13.5">
      <c r="B231" s="170"/>
    </row>
    <row r="232" ht="13.5">
      <c r="B232" s="170"/>
    </row>
    <row r="233" ht="13.5">
      <c r="B233" s="170"/>
    </row>
    <row r="234" ht="13.5">
      <c r="B234" s="170"/>
    </row>
    <row r="235" ht="13.5">
      <c r="B235" s="170"/>
    </row>
    <row r="236" ht="13.5">
      <c r="B236" s="170"/>
    </row>
    <row r="237" ht="13.5">
      <c r="B237" s="170"/>
    </row>
    <row r="238" ht="13.5">
      <c r="B238" s="170"/>
    </row>
    <row r="239" ht="13.5">
      <c r="B239" s="170"/>
    </row>
    <row r="240" ht="13.5">
      <c r="B240" s="170"/>
    </row>
    <row r="241" ht="13.5">
      <c r="B241" s="170"/>
    </row>
    <row r="242" ht="13.5">
      <c r="B242" s="170"/>
    </row>
    <row r="243" ht="13.5">
      <c r="B243" s="170"/>
    </row>
    <row r="244" ht="13.5">
      <c r="B244" s="170"/>
    </row>
  </sheetData>
  <sheetProtection/>
  <mergeCells count="12">
    <mergeCell ref="D18:D19"/>
    <mergeCell ref="C6:C7"/>
    <mergeCell ref="A13:F13"/>
    <mergeCell ref="A15:F15"/>
    <mergeCell ref="D6:E6"/>
    <mergeCell ref="A18:A19"/>
    <mergeCell ref="A1:F1"/>
    <mergeCell ref="E18:F18"/>
    <mergeCell ref="B18:C18"/>
    <mergeCell ref="A3:E3"/>
    <mergeCell ref="B6:B7"/>
    <mergeCell ref="A6:A7"/>
  </mergeCells>
  <printOptions/>
  <pageMargins left="0.7874015748031497" right="0.2755905511811024" top="0.3937007874015748" bottom="0.5905511811023623" header="0.1968503937007874" footer="0.15748031496062992"/>
  <pageSetup firstPageNumber="19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G493"/>
  <sheetViews>
    <sheetView showGridLines="0" tabSelected="1" zoomScalePageLayoutView="0" workbookViewId="0" topLeftCell="B5">
      <selection activeCell="Q8" sqref="Q8"/>
    </sheetView>
  </sheetViews>
  <sheetFormatPr defaultColWidth="9.140625" defaultRowHeight="12.75"/>
  <cols>
    <col min="1" max="1" width="8.28125" style="46" hidden="1" customWidth="1"/>
    <col min="2" max="2" width="5.421875" style="55" customWidth="1"/>
    <col min="3" max="3" width="4.8515625" style="105" customWidth="1"/>
    <col min="4" max="4" width="4.8515625" style="106" customWidth="1"/>
    <col min="5" max="5" width="4.8515625" style="107" customWidth="1"/>
    <col min="6" max="6" width="7.140625" style="107" customWidth="1"/>
    <col min="7" max="7" width="43.57421875" style="45" customWidth="1"/>
    <col min="8" max="8" width="47.57421875" style="63" hidden="1" customWidth="1"/>
    <col min="9" max="9" width="9.7109375" style="46" customWidth="1"/>
    <col min="10" max="10" width="11.140625" style="46" customWidth="1"/>
    <col min="11" max="11" width="13.00390625" style="46" customWidth="1"/>
    <col min="12" max="14" width="9.140625" style="59" hidden="1" customWidth="1"/>
    <col min="15" max="15" width="4.421875" style="59" customWidth="1"/>
    <col min="16" max="16" width="13.421875" style="59" customWidth="1"/>
    <col min="17" max="17" width="11.57421875" style="90" customWidth="1"/>
    <col min="18" max="18" width="9.140625" style="46" customWidth="1"/>
    <col min="19" max="19" width="11.7109375" style="46" customWidth="1"/>
    <col min="20" max="27" width="9.140625" style="46" customWidth="1"/>
    <col min="28" max="28" width="10.28125" style="46" bestFit="1" customWidth="1"/>
    <col min="29" max="29" width="9.7109375" style="90" bestFit="1" customWidth="1"/>
    <col min="30" max="30" width="10.140625" style="46" bestFit="1" customWidth="1"/>
    <col min="31" max="31" width="10.7109375" style="46" bestFit="1" customWidth="1"/>
    <col min="32" max="32" width="10.00390625" style="46" customWidth="1"/>
    <col min="33" max="16384" width="9.140625" style="46" customWidth="1"/>
  </cols>
  <sheetData>
    <row r="1" spans="2:11" ht="20.25">
      <c r="B1" s="309" t="s">
        <v>970</v>
      </c>
      <c r="C1" s="309"/>
      <c r="D1" s="309"/>
      <c r="E1" s="309"/>
      <c r="F1" s="309"/>
      <c r="G1" s="309"/>
      <c r="H1" s="309"/>
      <c r="I1" s="309"/>
      <c r="J1" s="309"/>
      <c r="K1" s="309"/>
    </row>
    <row r="2" spans="2:11" ht="36" customHeight="1">
      <c r="B2" s="310" t="s">
        <v>991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2:9" ht="6.75" customHeight="1">
      <c r="B3" s="59" t="s">
        <v>525</v>
      </c>
      <c r="C3" s="56"/>
      <c r="D3" s="57"/>
      <c r="E3" s="57"/>
      <c r="F3" s="57"/>
      <c r="G3" s="58"/>
      <c r="H3" s="59"/>
      <c r="I3" s="59"/>
    </row>
    <row r="4" spans="3:11" ht="9.75" customHeight="1">
      <c r="C4" s="60"/>
      <c r="D4" s="61"/>
      <c r="E4" s="61"/>
      <c r="F4" s="61"/>
      <c r="G4" s="62"/>
      <c r="J4" s="334" t="s">
        <v>523</v>
      </c>
      <c r="K4" s="334"/>
    </row>
    <row r="5" spans="2:29" s="65" customFormat="1" ht="15.75" customHeight="1">
      <c r="B5" s="335" t="s">
        <v>526</v>
      </c>
      <c r="C5" s="339" t="s">
        <v>527</v>
      </c>
      <c r="D5" s="338" t="s">
        <v>528</v>
      </c>
      <c r="E5" s="338" t="s">
        <v>529</v>
      </c>
      <c r="F5" s="338" t="s">
        <v>971</v>
      </c>
      <c r="G5" s="336" t="s">
        <v>972</v>
      </c>
      <c r="H5" s="338" t="s">
        <v>279</v>
      </c>
      <c r="I5" s="299" t="s">
        <v>973</v>
      </c>
      <c r="J5" s="321" t="s">
        <v>430</v>
      </c>
      <c r="K5" s="322"/>
      <c r="L5" s="64"/>
      <c r="M5" s="341"/>
      <c r="N5" s="342"/>
      <c r="O5" s="342"/>
      <c r="P5" s="64"/>
      <c r="Q5" s="171"/>
      <c r="AC5" s="171"/>
    </row>
    <row r="6" spans="2:31" s="66" customFormat="1" ht="52.5" customHeight="1">
      <c r="B6" s="335"/>
      <c r="C6" s="340"/>
      <c r="D6" s="340"/>
      <c r="E6" s="340"/>
      <c r="F6" s="340"/>
      <c r="G6" s="337"/>
      <c r="H6" s="338"/>
      <c r="I6" s="300"/>
      <c r="J6" s="271" t="s">
        <v>913</v>
      </c>
      <c r="K6" s="271" t="s">
        <v>914</v>
      </c>
      <c r="L6" s="172"/>
      <c r="M6" s="341"/>
      <c r="N6" s="287"/>
      <c r="O6" s="287"/>
      <c r="P6" s="172"/>
      <c r="Q6" s="67"/>
      <c r="AC6" s="67"/>
      <c r="AE6" s="67"/>
    </row>
    <row r="7" spans="2:31" s="69" customFormat="1" ht="15.75" customHeight="1"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 t="s">
        <v>132</v>
      </c>
      <c r="J7" s="68" t="s">
        <v>133</v>
      </c>
      <c r="K7" s="68" t="s">
        <v>134</v>
      </c>
      <c r="L7" s="172"/>
      <c r="M7" s="172"/>
      <c r="N7" s="172"/>
      <c r="O7" s="172"/>
      <c r="P7" s="263"/>
      <c r="Q7" s="173"/>
      <c r="AC7" s="173"/>
      <c r="AE7" s="67"/>
    </row>
    <row r="8" spans="2:31" s="74" customFormat="1" ht="54" customHeight="1">
      <c r="B8" s="269">
        <v>2000</v>
      </c>
      <c r="C8" s="70" t="s">
        <v>280</v>
      </c>
      <c r="D8" s="71" t="s">
        <v>281</v>
      </c>
      <c r="E8" s="72" t="s">
        <v>281</v>
      </c>
      <c r="F8" s="72"/>
      <c r="G8" s="73" t="s">
        <v>992</v>
      </c>
      <c r="H8" s="267"/>
      <c r="I8" s="23">
        <f>SUM(I9+I93+I111+I142+I218+I259+I296+I336+I390+I435+I468)</f>
        <v>459965.52</v>
      </c>
      <c r="J8" s="23">
        <f>SUM(J9+J93+J111+J142+J218+J259+J296+J336+J390+J435+J468)</f>
        <v>308361</v>
      </c>
      <c r="K8" s="23">
        <f>SUM(K9+K93+K111+K142+K218+K259+K296+K336+K390+K435+K468)</f>
        <v>151604.52</v>
      </c>
      <c r="L8" s="174"/>
      <c r="M8" s="174"/>
      <c r="N8" s="174"/>
      <c r="O8" s="174"/>
      <c r="P8" s="174"/>
      <c r="Q8" s="175"/>
      <c r="AC8" s="175"/>
      <c r="AE8" s="175"/>
    </row>
    <row r="9" spans="2:32" s="76" customFormat="1" ht="58.5" customHeight="1">
      <c r="B9" s="108">
        <v>2100</v>
      </c>
      <c r="C9" s="176" t="s">
        <v>170</v>
      </c>
      <c r="D9" s="177">
        <v>0</v>
      </c>
      <c r="E9" s="177">
        <v>0</v>
      </c>
      <c r="F9" s="177"/>
      <c r="G9" s="178" t="s">
        <v>993</v>
      </c>
      <c r="H9" s="75" t="s">
        <v>283</v>
      </c>
      <c r="I9" s="31">
        <f>SUM(J9:K9)</f>
        <v>108337.50000000001</v>
      </c>
      <c r="J9" s="31">
        <f>SUM(J10,J45,J50,J64,J67,J71,J84,J87)</f>
        <v>97924.40000000001</v>
      </c>
      <c r="K9" s="31">
        <f>SUM(K10,K45,K50,K64,K67,K71,K84,K87)</f>
        <v>10413.1</v>
      </c>
      <c r="L9" s="179"/>
      <c r="M9" s="179"/>
      <c r="N9" s="179"/>
      <c r="O9" s="179"/>
      <c r="P9" s="179"/>
      <c r="Q9" s="212"/>
      <c r="AC9" s="180"/>
      <c r="AD9" s="180"/>
      <c r="AE9" s="180"/>
      <c r="AF9" s="180"/>
    </row>
    <row r="10" spans="2:32" s="80" customFormat="1" ht="53.25" customHeight="1">
      <c r="B10" s="181">
        <v>2110</v>
      </c>
      <c r="C10" s="176" t="s">
        <v>170</v>
      </c>
      <c r="D10" s="177">
        <v>1</v>
      </c>
      <c r="E10" s="177">
        <v>0</v>
      </c>
      <c r="F10" s="177"/>
      <c r="G10" s="78" t="s">
        <v>979</v>
      </c>
      <c r="H10" s="79" t="s">
        <v>284</v>
      </c>
      <c r="I10" s="31">
        <f>J10+K10</f>
        <v>102338.70000000001</v>
      </c>
      <c r="J10" s="23">
        <f>SUM(J11+J41+J43)</f>
        <v>91925.6</v>
      </c>
      <c r="K10" s="23">
        <f>SUM(K11)</f>
        <v>10413.1</v>
      </c>
      <c r="L10" s="182"/>
      <c r="M10" s="182"/>
      <c r="N10" s="182"/>
      <c r="O10" s="182"/>
      <c r="P10" s="264"/>
      <c r="Q10" s="183"/>
      <c r="AC10" s="183"/>
      <c r="AD10" s="184"/>
      <c r="AE10" s="183"/>
      <c r="AF10" s="183"/>
    </row>
    <row r="11" spans="2:32" ht="27">
      <c r="B11" s="181">
        <v>2111</v>
      </c>
      <c r="C11" s="185" t="s">
        <v>170</v>
      </c>
      <c r="D11" s="186">
        <v>1</v>
      </c>
      <c r="E11" s="186">
        <v>1</v>
      </c>
      <c r="F11" s="186"/>
      <c r="G11" s="82" t="s">
        <v>537</v>
      </c>
      <c r="H11" s="83" t="s">
        <v>285</v>
      </c>
      <c r="I11" s="31">
        <f>SUM(I13:I40)</f>
        <v>102338.70000000001</v>
      </c>
      <c r="J11" s="31">
        <f>SUM(J13:J39)</f>
        <v>91925.6</v>
      </c>
      <c r="K11" s="31">
        <f>K38+K39+K40</f>
        <v>10413.1</v>
      </c>
      <c r="AC11" s="187"/>
      <c r="AD11" s="187"/>
      <c r="AE11" s="187"/>
      <c r="AF11" s="187"/>
    </row>
    <row r="12" spans="2:11" ht="40.5">
      <c r="B12" s="181"/>
      <c r="C12" s="185"/>
      <c r="D12" s="186"/>
      <c r="E12" s="186"/>
      <c r="F12" s="186"/>
      <c r="G12" s="82" t="s">
        <v>974</v>
      </c>
      <c r="H12" s="83"/>
      <c r="I12" s="31"/>
      <c r="J12" s="109"/>
      <c r="K12" s="109"/>
    </row>
    <row r="13" spans="2:32" ht="27">
      <c r="B13" s="181"/>
      <c r="C13" s="185"/>
      <c r="D13" s="186"/>
      <c r="E13" s="186"/>
      <c r="F13" s="181">
        <v>4111</v>
      </c>
      <c r="G13" s="110" t="s">
        <v>753</v>
      </c>
      <c r="H13" s="83"/>
      <c r="I13" s="31">
        <f aca="true" t="shared" si="0" ref="I13:I35">SUM(J13:K13)</f>
        <v>64203</v>
      </c>
      <c r="J13" s="31">
        <v>64203</v>
      </c>
      <c r="K13" s="109"/>
      <c r="AC13" s="55"/>
      <c r="AD13" s="55"/>
      <c r="AE13" s="55"/>
      <c r="AF13" s="55"/>
    </row>
    <row r="14" spans="2:32" ht="27">
      <c r="B14" s="181"/>
      <c r="C14" s="185"/>
      <c r="D14" s="186"/>
      <c r="E14" s="186"/>
      <c r="F14" s="181">
        <v>4112</v>
      </c>
      <c r="G14" s="110" t="s">
        <v>754</v>
      </c>
      <c r="H14" s="83"/>
      <c r="I14" s="31">
        <f t="shared" si="0"/>
        <v>10340</v>
      </c>
      <c r="J14" s="31">
        <v>10340</v>
      </c>
      <c r="K14" s="109"/>
      <c r="AC14" s="55"/>
      <c r="AD14" s="55"/>
      <c r="AE14" s="55"/>
      <c r="AF14" s="55"/>
    </row>
    <row r="15" spans="2:32" ht="17.25">
      <c r="B15" s="181"/>
      <c r="C15" s="185"/>
      <c r="D15" s="186"/>
      <c r="E15" s="186"/>
      <c r="F15" s="181">
        <v>4212</v>
      </c>
      <c r="G15" s="111" t="s">
        <v>762</v>
      </c>
      <c r="H15" s="83"/>
      <c r="I15" s="31">
        <f t="shared" si="0"/>
        <v>4670</v>
      </c>
      <c r="J15" s="31">
        <v>4670</v>
      </c>
      <c r="K15" s="109"/>
      <c r="AC15" s="55"/>
      <c r="AD15" s="55"/>
      <c r="AE15" s="55"/>
      <c r="AF15" s="55"/>
    </row>
    <row r="16" spans="2:32" ht="17.25">
      <c r="B16" s="181"/>
      <c r="C16" s="185"/>
      <c r="D16" s="186"/>
      <c r="E16" s="186"/>
      <c r="F16" s="181">
        <v>4213</v>
      </c>
      <c r="G16" s="110" t="s">
        <v>763</v>
      </c>
      <c r="H16" s="83"/>
      <c r="I16" s="31">
        <f t="shared" si="0"/>
        <v>35</v>
      </c>
      <c r="J16" s="31">
        <v>35</v>
      </c>
      <c r="K16" s="109"/>
      <c r="AC16" s="55"/>
      <c r="AD16" s="55"/>
      <c r="AE16" s="55"/>
      <c r="AF16" s="55"/>
    </row>
    <row r="17" spans="2:32" ht="17.25">
      <c r="B17" s="181"/>
      <c r="C17" s="185"/>
      <c r="D17" s="186"/>
      <c r="E17" s="186"/>
      <c r="F17" s="181">
        <v>4214</v>
      </c>
      <c r="G17" s="110" t="s">
        <v>764</v>
      </c>
      <c r="H17" s="83"/>
      <c r="I17" s="31">
        <f t="shared" si="0"/>
        <v>1323</v>
      </c>
      <c r="J17" s="31">
        <v>1323</v>
      </c>
      <c r="K17" s="109"/>
      <c r="AC17" s="55"/>
      <c r="AD17" s="55"/>
      <c r="AE17" s="55"/>
      <c r="AF17" s="55"/>
    </row>
    <row r="18" spans="2:32" ht="17.25">
      <c r="B18" s="181"/>
      <c r="C18" s="185"/>
      <c r="D18" s="186"/>
      <c r="E18" s="186"/>
      <c r="F18" s="181">
        <v>4215</v>
      </c>
      <c r="G18" s="110" t="s">
        <v>975</v>
      </c>
      <c r="H18" s="83"/>
      <c r="I18" s="31">
        <f t="shared" si="0"/>
        <v>221</v>
      </c>
      <c r="J18" s="31">
        <v>221</v>
      </c>
      <c r="K18" s="109"/>
      <c r="AC18" s="55"/>
      <c r="AD18" s="55"/>
      <c r="AE18" s="55"/>
      <c r="AF18" s="55"/>
    </row>
    <row r="19" spans="2:32" ht="15" customHeight="1">
      <c r="B19" s="181"/>
      <c r="C19" s="185"/>
      <c r="D19" s="186"/>
      <c r="E19" s="186"/>
      <c r="F19" s="189">
        <v>4216</v>
      </c>
      <c r="G19" s="110" t="s">
        <v>766</v>
      </c>
      <c r="H19" s="83"/>
      <c r="I19" s="31">
        <f t="shared" si="0"/>
        <v>450</v>
      </c>
      <c r="J19" s="31">
        <v>450</v>
      </c>
      <c r="K19" s="109"/>
      <c r="AC19" s="55"/>
      <c r="AD19" s="55"/>
      <c r="AE19" s="55"/>
      <c r="AF19" s="55"/>
    </row>
    <row r="20" spans="2:32" ht="15" customHeight="1" hidden="1">
      <c r="B20" s="181"/>
      <c r="C20" s="185"/>
      <c r="D20" s="186"/>
      <c r="E20" s="186"/>
      <c r="F20" s="189">
        <v>4222</v>
      </c>
      <c r="G20" s="110" t="s">
        <v>127</v>
      </c>
      <c r="H20" s="83"/>
      <c r="I20" s="31">
        <f t="shared" si="0"/>
        <v>0</v>
      </c>
      <c r="J20" s="31">
        <v>0</v>
      </c>
      <c r="K20" s="109"/>
      <c r="AC20" s="55"/>
      <c r="AD20" s="55"/>
      <c r="AE20" s="55"/>
      <c r="AF20" s="55"/>
    </row>
    <row r="21" spans="2:32" ht="15" customHeight="1">
      <c r="B21" s="181"/>
      <c r="C21" s="185"/>
      <c r="D21" s="186"/>
      <c r="E21" s="186"/>
      <c r="F21" s="189">
        <v>4231</v>
      </c>
      <c r="G21" s="110" t="s">
        <v>773</v>
      </c>
      <c r="H21" s="83"/>
      <c r="I21" s="31">
        <f t="shared" si="0"/>
        <v>200</v>
      </c>
      <c r="J21" s="31">
        <v>200</v>
      </c>
      <c r="K21" s="109"/>
      <c r="AC21" s="55"/>
      <c r="AD21" s="55"/>
      <c r="AE21" s="55"/>
      <c r="AF21" s="55"/>
    </row>
    <row r="22" spans="2:32" ht="17.25">
      <c r="B22" s="181"/>
      <c r="C22" s="185"/>
      <c r="D22" s="186"/>
      <c r="E22" s="186"/>
      <c r="F22" s="181">
        <v>4232</v>
      </c>
      <c r="G22" s="110" t="s">
        <v>774</v>
      </c>
      <c r="H22" s="83"/>
      <c r="I22" s="31">
        <f t="shared" si="0"/>
        <v>960</v>
      </c>
      <c r="J22" s="31">
        <v>960</v>
      </c>
      <c r="K22" s="109"/>
      <c r="AC22" s="55"/>
      <c r="AD22" s="55"/>
      <c r="AE22" s="55"/>
      <c r="AF22" s="55"/>
    </row>
    <row r="23" spans="2:32" ht="15" customHeight="1" hidden="1">
      <c r="B23" s="181"/>
      <c r="C23" s="185"/>
      <c r="D23" s="186"/>
      <c r="E23" s="186"/>
      <c r="F23" s="181">
        <v>4233</v>
      </c>
      <c r="G23" s="110" t="s">
        <v>316</v>
      </c>
      <c r="H23" s="83"/>
      <c r="I23" s="31">
        <f t="shared" si="0"/>
        <v>0</v>
      </c>
      <c r="J23" s="31">
        <v>0</v>
      </c>
      <c r="K23" s="109"/>
      <c r="AC23" s="55"/>
      <c r="AD23" s="55"/>
      <c r="AE23" s="55"/>
      <c r="AF23" s="55"/>
    </row>
    <row r="24" spans="2:32" ht="30" customHeight="1">
      <c r="B24" s="181"/>
      <c r="C24" s="185"/>
      <c r="D24" s="186"/>
      <c r="E24" s="186"/>
      <c r="F24" s="181">
        <v>4233</v>
      </c>
      <c r="G24" s="110" t="s">
        <v>775</v>
      </c>
      <c r="H24" s="83"/>
      <c r="I24" s="31">
        <f t="shared" si="0"/>
        <v>350</v>
      </c>
      <c r="J24" s="31">
        <v>350</v>
      </c>
      <c r="K24" s="109"/>
      <c r="AC24" s="55"/>
      <c r="AD24" s="55"/>
      <c r="AE24" s="55"/>
      <c r="AF24" s="55"/>
    </row>
    <row r="25" spans="2:32" ht="17.25">
      <c r="B25" s="181"/>
      <c r="C25" s="185"/>
      <c r="D25" s="186"/>
      <c r="E25" s="186"/>
      <c r="F25" s="181">
        <v>4237</v>
      </c>
      <c r="G25" s="110" t="s">
        <v>976</v>
      </c>
      <c r="H25" s="83"/>
      <c r="I25" s="31">
        <f t="shared" si="0"/>
        <v>350</v>
      </c>
      <c r="J25" s="31">
        <v>350</v>
      </c>
      <c r="K25" s="109"/>
      <c r="AB25" s="55"/>
      <c r="AC25" s="55"/>
      <c r="AD25" s="55"/>
      <c r="AE25" s="55"/>
      <c r="AF25" s="55"/>
    </row>
    <row r="26" spans="2:32" ht="17.25">
      <c r="B26" s="181"/>
      <c r="C26" s="185"/>
      <c r="D26" s="186"/>
      <c r="E26" s="186"/>
      <c r="F26" s="189">
        <v>4239</v>
      </c>
      <c r="G26" s="110" t="s">
        <v>780</v>
      </c>
      <c r="H26" s="83"/>
      <c r="I26" s="31">
        <f t="shared" si="0"/>
        <v>1000</v>
      </c>
      <c r="J26" s="31">
        <v>1000</v>
      </c>
      <c r="K26" s="109"/>
      <c r="AC26" s="55"/>
      <c r="AD26" s="55"/>
      <c r="AE26" s="55"/>
      <c r="AF26" s="55"/>
    </row>
    <row r="27" spans="2:32" ht="17.25">
      <c r="B27" s="181"/>
      <c r="C27" s="185"/>
      <c r="D27" s="186"/>
      <c r="E27" s="186"/>
      <c r="F27" s="181">
        <v>4241</v>
      </c>
      <c r="G27" s="110" t="s">
        <v>781</v>
      </c>
      <c r="H27" s="83"/>
      <c r="I27" s="31">
        <f>SUM(J27:K27)</f>
        <v>183.6</v>
      </c>
      <c r="J27" s="31">
        <v>183.6</v>
      </c>
      <c r="K27" s="109"/>
      <c r="AC27" s="55"/>
      <c r="AD27" s="55"/>
      <c r="AE27" s="55"/>
      <c r="AF27" s="55"/>
    </row>
    <row r="28" spans="2:32" ht="24" customHeight="1" hidden="1">
      <c r="B28" s="181"/>
      <c r="C28" s="185"/>
      <c r="D28" s="186"/>
      <c r="E28" s="186"/>
      <c r="F28" s="181">
        <v>4251</v>
      </c>
      <c r="G28" s="110" t="s">
        <v>129</v>
      </c>
      <c r="H28" s="83"/>
      <c r="I28" s="31">
        <f t="shared" si="0"/>
        <v>0</v>
      </c>
      <c r="J28" s="31">
        <v>0</v>
      </c>
      <c r="K28" s="109"/>
      <c r="AB28" s="55"/>
      <c r="AC28" s="55"/>
      <c r="AD28" s="55"/>
      <c r="AE28" s="190"/>
      <c r="AF28" s="55"/>
    </row>
    <row r="29" spans="2:32" ht="27">
      <c r="B29" s="181"/>
      <c r="C29" s="185"/>
      <c r="D29" s="186"/>
      <c r="E29" s="186"/>
      <c r="F29" s="181">
        <v>4252</v>
      </c>
      <c r="G29" s="110" t="s">
        <v>784</v>
      </c>
      <c r="H29" s="83"/>
      <c r="I29" s="31">
        <f t="shared" si="0"/>
        <v>2150</v>
      </c>
      <c r="J29" s="31">
        <v>2150</v>
      </c>
      <c r="K29" s="109"/>
      <c r="AC29" s="55"/>
      <c r="AD29" s="55"/>
      <c r="AE29" s="55"/>
      <c r="AF29" s="55"/>
    </row>
    <row r="30" spans="2:32" ht="15" customHeight="1">
      <c r="B30" s="181"/>
      <c r="C30" s="185"/>
      <c r="D30" s="186"/>
      <c r="E30" s="186"/>
      <c r="F30" s="181">
        <v>4261</v>
      </c>
      <c r="G30" s="110" t="s">
        <v>786</v>
      </c>
      <c r="H30" s="83"/>
      <c r="I30" s="31">
        <f t="shared" si="0"/>
        <v>1560</v>
      </c>
      <c r="J30" s="31">
        <v>1560</v>
      </c>
      <c r="K30" s="109"/>
      <c r="AC30" s="55"/>
      <c r="AD30" s="55"/>
      <c r="AE30" s="55"/>
      <c r="AF30" s="55"/>
    </row>
    <row r="31" spans="2:32" ht="15" customHeight="1">
      <c r="B31" s="181"/>
      <c r="C31" s="185"/>
      <c r="D31" s="186"/>
      <c r="E31" s="186"/>
      <c r="F31" s="181">
        <v>4264</v>
      </c>
      <c r="G31" s="110" t="s">
        <v>789</v>
      </c>
      <c r="H31" s="83"/>
      <c r="I31" s="31">
        <f t="shared" si="0"/>
        <v>2600</v>
      </c>
      <c r="J31" s="31">
        <v>2600</v>
      </c>
      <c r="K31" s="109"/>
      <c r="AC31" s="55"/>
      <c r="AD31" s="55"/>
      <c r="AE31" s="55"/>
      <c r="AF31" s="55"/>
    </row>
    <row r="32" spans="2:32" ht="15" customHeight="1">
      <c r="B32" s="181"/>
      <c r="C32" s="185"/>
      <c r="D32" s="186"/>
      <c r="E32" s="186"/>
      <c r="F32" s="181">
        <v>4267</v>
      </c>
      <c r="G32" s="110" t="s">
        <v>792</v>
      </c>
      <c r="H32" s="83"/>
      <c r="I32" s="31">
        <f t="shared" si="0"/>
        <v>610</v>
      </c>
      <c r="J32" s="31">
        <v>610</v>
      </c>
      <c r="K32" s="109"/>
      <c r="AB32" s="55"/>
      <c r="AC32" s="55"/>
      <c r="AD32" s="55"/>
      <c r="AE32" s="55"/>
      <c r="AF32" s="55"/>
    </row>
    <row r="33" spans="2:32" ht="15.75" customHeight="1" hidden="1">
      <c r="B33" s="181"/>
      <c r="C33" s="185"/>
      <c r="D33" s="186"/>
      <c r="E33" s="186"/>
      <c r="F33" s="189">
        <v>4269</v>
      </c>
      <c r="G33" s="110" t="s">
        <v>282</v>
      </c>
      <c r="H33" s="83"/>
      <c r="I33" s="31">
        <f t="shared" si="0"/>
        <v>0</v>
      </c>
      <c r="J33" s="109">
        <v>0</v>
      </c>
      <c r="K33" s="109"/>
      <c r="AC33" s="55"/>
      <c r="AD33" s="55"/>
      <c r="AE33" s="55"/>
      <c r="AF33" s="55"/>
    </row>
    <row r="34" spans="2:32" ht="15.75" customHeight="1">
      <c r="B34" s="181"/>
      <c r="C34" s="185"/>
      <c r="D34" s="186"/>
      <c r="E34" s="186"/>
      <c r="F34" s="189">
        <v>4269</v>
      </c>
      <c r="G34" s="110" t="s">
        <v>793</v>
      </c>
      <c r="H34" s="83"/>
      <c r="I34" s="31">
        <f t="shared" si="0"/>
        <v>60</v>
      </c>
      <c r="J34" s="109">
        <v>60</v>
      </c>
      <c r="K34" s="109"/>
      <c r="AC34" s="55"/>
      <c r="AD34" s="55"/>
      <c r="AE34" s="55"/>
      <c r="AF34" s="55"/>
    </row>
    <row r="35" spans="2:32" ht="26.25" customHeight="1">
      <c r="B35" s="181"/>
      <c r="C35" s="185"/>
      <c r="D35" s="186"/>
      <c r="E35" s="186"/>
      <c r="F35" s="189">
        <v>4511</v>
      </c>
      <c r="G35" s="110" t="s">
        <v>806</v>
      </c>
      <c r="H35" s="83"/>
      <c r="I35" s="31">
        <f t="shared" si="0"/>
        <v>620</v>
      </c>
      <c r="J35" s="31">
        <v>620</v>
      </c>
      <c r="K35" s="109"/>
      <c r="AB35" s="59"/>
      <c r="AC35" s="55"/>
      <c r="AD35" s="55"/>
      <c r="AE35" s="55"/>
      <c r="AF35" s="55"/>
    </row>
    <row r="36" spans="2:32" ht="15.75" customHeight="1" hidden="1">
      <c r="B36" s="181"/>
      <c r="C36" s="185"/>
      <c r="D36" s="186"/>
      <c r="E36" s="186"/>
      <c r="F36" s="181">
        <v>4823</v>
      </c>
      <c r="G36" s="110" t="s">
        <v>214</v>
      </c>
      <c r="H36" s="83"/>
      <c r="I36" s="31">
        <f aca="true" t="shared" si="1" ref="I36:I50">SUM(J36:K36)</f>
        <v>0</v>
      </c>
      <c r="J36" s="109"/>
      <c r="K36" s="109"/>
      <c r="AC36" s="55"/>
      <c r="AD36" s="55"/>
      <c r="AE36" s="55"/>
      <c r="AF36" s="55"/>
    </row>
    <row r="37" spans="2:32" ht="15.75" customHeight="1">
      <c r="B37" s="181"/>
      <c r="C37" s="185"/>
      <c r="D37" s="186"/>
      <c r="E37" s="186"/>
      <c r="F37" s="181">
        <v>4823</v>
      </c>
      <c r="G37" s="110" t="s">
        <v>848</v>
      </c>
      <c r="H37" s="83"/>
      <c r="I37" s="31">
        <f>J37</f>
        <v>40</v>
      </c>
      <c r="J37" s="109">
        <v>40</v>
      </c>
      <c r="K37" s="109"/>
      <c r="AC37" s="55"/>
      <c r="AD37" s="55"/>
      <c r="AE37" s="55"/>
      <c r="AF37" s="55"/>
    </row>
    <row r="38" spans="2:32" ht="28.5" customHeight="1">
      <c r="B38" s="181"/>
      <c r="C38" s="185"/>
      <c r="D38" s="186"/>
      <c r="E38" s="186"/>
      <c r="F38" s="181">
        <v>5113</v>
      </c>
      <c r="G38" s="110" t="s">
        <v>1042</v>
      </c>
      <c r="H38" s="83"/>
      <c r="I38" s="31">
        <f>K38</f>
        <v>6006.1</v>
      </c>
      <c r="J38" s="109"/>
      <c r="K38" s="27">
        <v>6006.1</v>
      </c>
      <c r="AC38" s="55"/>
      <c r="AD38" s="55"/>
      <c r="AE38" s="55"/>
      <c r="AF38" s="55"/>
    </row>
    <row r="39" spans="2:32" ht="15" customHeight="1">
      <c r="B39" s="181"/>
      <c r="C39" s="185"/>
      <c r="D39" s="186"/>
      <c r="E39" s="186"/>
      <c r="F39" s="181">
        <v>5122</v>
      </c>
      <c r="G39" s="110" t="s">
        <v>865</v>
      </c>
      <c r="H39" s="83"/>
      <c r="I39" s="31">
        <f>SUM(J39:K39)</f>
        <v>3407</v>
      </c>
      <c r="J39" s="31"/>
      <c r="K39" s="109">
        <v>3407</v>
      </c>
      <c r="AC39" s="55"/>
      <c r="AD39" s="55"/>
      <c r="AE39" s="55"/>
      <c r="AF39" s="55"/>
    </row>
    <row r="40" spans="2:32" ht="15" customHeight="1">
      <c r="B40" s="181"/>
      <c r="C40" s="185"/>
      <c r="D40" s="186"/>
      <c r="E40" s="186"/>
      <c r="F40" s="181">
        <v>5121</v>
      </c>
      <c r="G40" s="112" t="s">
        <v>864</v>
      </c>
      <c r="H40" s="83"/>
      <c r="I40" s="31">
        <f t="shared" si="1"/>
        <v>1000</v>
      </c>
      <c r="J40" s="31"/>
      <c r="K40" s="109">
        <v>1000</v>
      </c>
      <c r="AB40" s="59"/>
      <c r="AC40" s="55"/>
      <c r="AD40" s="55"/>
      <c r="AE40" s="55"/>
      <c r="AF40" s="55"/>
    </row>
    <row r="41" spans="2:32" ht="26.25" customHeight="1">
      <c r="B41" s="181">
        <v>2112</v>
      </c>
      <c r="C41" s="185" t="s">
        <v>170</v>
      </c>
      <c r="D41" s="186">
        <v>1</v>
      </c>
      <c r="E41" s="186">
        <v>2</v>
      </c>
      <c r="F41" s="186"/>
      <c r="G41" s="82" t="s">
        <v>538</v>
      </c>
      <c r="H41" s="83" t="s">
        <v>286</v>
      </c>
      <c r="I41" s="31">
        <f t="shared" si="1"/>
        <v>0</v>
      </c>
      <c r="J41" s="109">
        <v>0</v>
      </c>
      <c r="K41" s="109">
        <v>0</v>
      </c>
      <c r="AC41" s="55"/>
      <c r="AD41" s="55"/>
      <c r="AE41" s="55"/>
      <c r="AF41" s="55"/>
    </row>
    <row r="42" spans="2:32" ht="40.5">
      <c r="B42" s="181"/>
      <c r="C42" s="185"/>
      <c r="D42" s="186"/>
      <c r="E42" s="186"/>
      <c r="F42" s="189"/>
      <c r="G42" s="82" t="s">
        <v>974</v>
      </c>
      <c r="H42" s="83"/>
      <c r="I42" s="31">
        <f t="shared" si="1"/>
        <v>0</v>
      </c>
      <c r="J42" s="109"/>
      <c r="K42" s="109"/>
      <c r="AC42" s="55"/>
      <c r="AD42" s="55"/>
      <c r="AE42" s="55"/>
      <c r="AF42" s="55"/>
    </row>
    <row r="43" spans="2:32" ht="15" customHeight="1">
      <c r="B43" s="181">
        <v>2113</v>
      </c>
      <c r="C43" s="185" t="s">
        <v>170</v>
      </c>
      <c r="D43" s="186">
        <v>1</v>
      </c>
      <c r="E43" s="186">
        <v>3</v>
      </c>
      <c r="F43" s="189"/>
      <c r="G43" s="82" t="s">
        <v>539</v>
      </c>
      <c r="H43" s="83" t="s">
        <v>287</v>
      </c>
      <c r="I43" s="31">
        <f t="shared" si="1"/>
        <v>0</v>
      </c>
      <c r="J43" s="109">
        <v>0</v>
      </c>
      <c r="K43" s="109">
        <v>0</v>
      </c>
      <c r="AC43" s="55"/>
      <c r="AD43" s="55"/>
      <c r="AE43" s="55"/>
      <c r="AF43" s="55"/>
    </row>
    <row r="44" spans="2:32" ht="40.5">
      <c r="B44" s="181"/>
      <c r="C44" s="185"/>
      <c r="D44" s="186"/>
      <c r="E44" s="186"/>
      <c r="F44" s="189"/>
      <c r="G44" s="82" t="s">
        <v>974</v>
      </c>
      <c r="H44" s="83"/>
      <c r="I44" s="31">
        <f t="shared" si="1"/>
        <v>0</v>
      </c>
      <c r="J44" s="109"/>
      <c r="K44" s="109"/>
      <c r="AC44" s="55"/>
      <c r="AD44" s="55"/>
      <c r="AE44" s="55"/>
      <c r="AF44" s="55"/>
    </row>
    <row r="45" spans="2:32" ht="15" customHeight="1">
      <c r="B45" s="181">
        <v>2120</v>
      </c>
      <c r="C45" s="176" t="s">
        <v>170</v>
      </c>
      <c r="D45" s="177">
        <v>2</v>
      </c>
      <c r="E45" s="177">
        <v>0</v>
      </c>
      <c r="F45" s="191"/>
      <c r="G45" s="78" t="s">
        <v>540</v>
      </c>
      <c r="H45" s="85" t="s">
        <v>289</v>
      </c>
      <c r="I45" s="31">
        <f t="shared" si="1"/>
        <v>0</v>
      </c>
      <c r="J45" s="109">
        <f>SUM(J46+J48)</f>
        <v>0</v>
      </c>
      <c r="K45" s="109">
        <f>SUM(K46+K48)</f>
        <v>0</v>
      </c>
      <c r="AC45" s="55"/>
      <c r="AD45" s="55"/>
      <c r="AE45" s="55"/>
      <c r="AF45" s="55"/>
    </row>
    <row r="46" spans="2:32" ht="15" customHeight="1">
      <c r="B46" s="181">
        <v>2121</v>
      </c>
      <c r="C46" s="185" t="s">
        <v>170</v>
      </c>
      <c r="D46" s="186">
        <v>2</v>
      </c>
      <c r="E46" s="186">
        <v>1</v>
      </c>
      <c r="F46" s="189"/>
      <c r="G46" s="192" t="s">
        <v>541</v>
      </c>
      <c r="H46" s="83" t="s">
        <v>290</v>
      </c>
      <c r="I46" s="31">
        <f t="shared" si="1"/>
        <v>0</v>
      </c>
      <c r="J46" s="109">
        <v>0</v>
      </c>
      <c r="K46" s="109">
        <v>0</v>
      </c>
      <c r="AC46" s="55"/>
      <c r="AD46" s="55"/>
      <c r="AE46" s="55"/>
      <c r="AF46" s="55"/>
    </row>
    <row r="47" spans="2:32" ht="40.5">
      <c r="B47" s="181"/>
      <c r="C47" s="185"/>
      <c r="D47" s="186"/>
      <c r="E47" s="186"/>
      <c r="F47" s="189"/>
      <c r="G47" s="82" t="s">
        <v>974</v>
      </c>
      <c r="H47" s="83"/>
      <c r="I47" s="31">
        <f t="shared" si="1"/>
        <v>0</v>
      </c>
      <c r="J47" s="109"/>
      <c r="K47" s="109"/>
      <c r="AC47" s="55"/>
      <c r="AD47" s="55"/>
      <c r="AE47" s="55"/>
      <c r="AF47" s="55"/>
    </row>
    <row r="48" spans="2:32" ht="28.5" customHeight="1">
      <c r="B48" s="181">
        <v>2122</v>
      </c>
      <c r="C48" s="185" t="s">
        <v>170</v>
      </c>
      <c r="D48" s="186">
        <v>2</v>
      </c>
      <c r="E48" s="186">
        <v>2</v>
      </c>
      <c r="F48" s="189"/>
      <c r="G48" s="82" t="s">
        <v>542</v>
      </c>
      <c r="H48" s="83" t="s">
        <v>291</v>
      </c>
      <c r="I48" s="31">
        <f t="shared" si="1"/>
        <v>0</v>
      </c>
      <c r="J48" s="109">
        <v>0</v>
      </c>
      <c r="K48" s="109">
        <v>0</v>
      </c>
      <c r="AC48" s="55"/>
      <c r="AD48" s="55"/>
      <c r="AE48" s="55"/>
      <c r="AF48" s="55"/>
    </row>
    <row r="49" spans="2:32" ht="40.5">
      <c r="B49" s="181"/>
      <c r="C49" s="185"/>
      <c r="D49" s="186"/>
      <c r="E49" s="186"/>
      <c r="F49" s="189"/>
      <c r="G49" s="82" t="s">
        <v>974</v>
      </c>
      <c r="H49" s="83"/>
      <c r="I49" s="31">
        <f t="shared" si="1"/>
        <v>0</v>
      </c>
      <c r="J49" s="109"/>
      <c r="K49" s="109"/>
      <c r="AC49" s="55"/>
      <c r="AD49" s="55"/>
      <c r="AE49" s="55"/>
      <c r="AF49" s="55"/>
    </row>
    <row r="50" spans="2:32" ht="15" customHeight="1">
      <c r="B50" s="181">
        <v>2130</v>
      </c>
      <c r="C50" s="176" t="s">
        <v>170</v>
      </c>
      <c r="D50" s="177">
        <v>3</v>
      </c>
      <c r="E50" s="177">
        <v>0</v>
      </c>
      <c r="F50" s="191"/>
      <c r="G50" s="78" t="s">
        <v>543</v>
      </c>
      <c r="H50" s="86" t="s">
        <v>292</v>
      </c>
      <c r="I50" s="31">
        <f t="shared" si="1"/>
        <v>3438.8</v>
      </c>
      <c r="J50" s="113">
        <f>SUM(J51,J53,J55)</f>
        <v>3438.8</v>
      </c>
      <c r="K50" s="113">
        <f>SUM(K51,K53,K55)</f>
        <v>0</v>
      </c>
      <c r="AC50" s="55"/>
      <c r="AD50" s="55"/>
      <c r="AE50" s="55"/>
      <c r="AF50" s="55"/>
    </row>
    <row r="51" spans="2:32" ht="27">
      <c r="B51" s="181">
        <v>2131</v>
      </c>
      <c r="C51" s="185" t="s">
        <v>170</v>
      </c>
      <c r="D51" s="186">
        <v>3</v>
      </c>
      <c r="E51" s="186">
        <v>1</v>
      </c>
      <c r="F51" s="189"/>
      <c r="G51" s="82" t="s">
        <v>544</v>
      </c>
      <c r="H51" s="83" t="s">
        <v>293</v>
      </c>
      <c r="I51" s="31"/>
      <c r="J51" s="109">
        <v>0</v>
      </c>
      <c r="K51" s="109">
        <v>0</v>
      </c>
      <c r="AC51" s="55"/>
      <c r="AD51" s="55"/>
      <c r="AE51" s="55"/>
      <c r="AF51" s="55"/>
    </row>
    <row r="52" spans="2:32" ht="40.5">
      <c r="B52" s="181"/>
      <c r="C52" s="185"/>
      <c r="D52" s="186"/>
      <c r="E52" s="186"/>
      <c r="F52" s="189"/>
      <c r="G52" s="82" t="s">
        <v>974</v>
      </c>
      <c r="H52" s="83"/>
      <c r="I52" s="31">
        <f aca="true" t="shared" si="2" ref="I52:I86">SUM(J52:K52)</f>
        <v>0</v>
      </c>
      <c r="J52" s="109"/>
      <c r="K52" s="109"/>
      <c r="AC52" s="55"/>
      <c r="AD52" s="55"/>
      <c r="AE52" s="55"/>
      <c r="AF52" s="55"/>
    </row>
    <row r="53" spans="2:32" ht="26.25" customHeight="1">
      <c r="B53" s="181">
        <v>2132</v>
      </c>
      <c r="C53" s="185" t="s">
        <v>170</v>
      </c>
      <c r="D53" s="186">
        <v>3</v>
      </c>
      <c r="E53" s="186">
        <v>2</v>
      </c>
      <c r="F53" s="189"/>
      <c r="G53" s="82" t="s">
        <v>545</v>
      </c>
      <c r="H53" s="83" t="s">
        <v>294</v>
      </c>
      <c r="I53" s="31">
        <f t="shared" si="2"/>
        <v>0</v>
      </c>
      <c r="J53" s="109">
        <v>0</v>
      </c>
      <c r="K53" s="109">
        <v>0</v>
      </c>
      <c r="AC53" s="55"/>
      <c r="AD53" s="55"/>
      <c r="AE53" s="55"/>
      <c r="AF53" s="55"/>
    </row>
    <row r="54" spans="2:32" ht="40.5">
      <c r="B54" s="181"/>
      <c r="C54" s="185"/>
      <c r="D54" s="186"/>
      <c r="E54" s="186"/>
      <c r="F54" s="189"/>
      <c r="G54" s="82" t="s">
        <v>974</v>
      </c>
      <c r="H54" s="83"/>
      <c r="I54" s="31">
        <f t="shared" si="2"/>
        <v>0</v>
      </c>
      <c r="J54" s="109"/>
      <c r="K54" s="109"/>
      <c r="AC54" s="55"/>
      <c r="AD54" s="55"/>
      <c r="AE54" s="55"/>
      <c r="AF54" s="55"/>
    </row>
    <row r="55" spans="2:32" ht="15" customHeight="1">
      <c r="B55" s="181">
        <v>2133</v>
      </c>
      <c r="C55" s="185" t="s">
        <v>170</v>
      </c>
      <c r="D55" s="186">
        <v>3</v>
      </c>
      <c r="E55" s="186">
        <v>3</v>
      </c>
      <c r="F55" s="189"/>
      <c r="G55" s="82" t="s">
        <v>546</v>
      </c>
      <c r="H55" s="83" t="s">
        <v>295</v>
      </c>
      <c r="I55" s="31">
        <f t="shared" si="2"/>
        <v>3438.8</v>
      </c>
      <c r="J55" s="109">
        <f>SUM(J57:J63)</f>
        <v>3438.8</v>
      </c>
      <c r="K55" s="109">
        <f>SUM(K57:K57)</f>
        <v>0</v>
      </c>
      <c r="AC55" s="55"/>
      <c r="AD55" s="55"/>
      <c r="AE55" s="55"/>
      <c r="AF55" s="55"/>
    </row>
    <row r="56" spans="2:32" ht="40.5">
      <c r="B56" s="181"/>
      <c r="C56" s="185"/>
      <c r="D56" s="186"/>
      <c r="E56" s="186"/>
      <c r="F56" s="189"/>
      <c r="G56" s="82" t="s">
        <v>974</v>
      </c>
      <c r="H56" s="83"/>
      <c r="I56" s="31">
        <f t="shared" si="2"/>
        <v>0</v>
      </c>
      <c r="J56" s="109"/>
      <c r="K56" s="109"/>
      <c r="AC56" s="55"/>
      <c r="AD56" s="55"/>
      <c r="AE56" s="55"/>
      <c r="AF56" s="55"/>
    </row>
    <row r="57" spans="2:32" ht="27">
      <c r="B57" s="181"/>
      <c r="C57" s="185"/>
      <c r="D57" s="186"/>
      <c r="E57" s="186"/>
      <c r="F57" s="193">
        <v>4211</v>
      </c>
      <c r="G57" s="110" t="s">
        <v>761</v>
      </c>
      <c r="H57" s="83"/>
      <c r="I57" s="109">
        <f t="shared" si="2"/>
        <v>336</v>
      </c>
      <c r="J57" s="109">
        <v>336</v>
      </c>
      <c r="K57" s="109">
        <v>0</v>
      </c>
      <c r="AC57" s="55"/>
      <c r="AD57" s="55"/>
      <c r="AE57" s="55"/>
      <c r="AF57" s="55"/>
    </row>
    <row r="58" spans="2:32" ht="17.25" hidden="1">
      <c r="B58" s="181"/>
      <c r="C58" s="185"/>
      <c r="D58" s="186"/>
      <c r="E58" s="186"/>
      <c r="F58" s="193">
        <v>4214</v>
      </c>
      <c r="G58" s="110" t="s">
        <v>1029</v>
      </c>
      <c r="H58" s="83"/>
      <c r="I58" s="109">
        <f>J58</f>
        <v>0</v>
      </c>
      <c r="J58" s="109">
        <v>0</v>
      </c>
      <c r="K58" s="109"/>
      <c r="AC58" s="55"/>
      <c r="AD58" s="55"/>
      <c r="AE58" s="55"/>
      <c r="AF58" s="55"/>
    </row>
    <row r="59" spans="2:32" ht="15" customHeight="1">
      <c r="B59" s="181"/>
      <c r="C59" s="185"/>
      <c r="D59" s="186"/>
      <c r="E59" s="186"/>
      <c r="F59" s="189">
        <v>4232</v>
      </c>
      <c r="G59" s="110" t="s">
        <v>774</v>
      </c>
      <c r="H59" s="83"/>
      <c r="I59" s="31">
        <f t="shared" si="2"/>
        <v>652.8</v>
      </c>
      <c r="J59" s="109">
        <v>652.8</v>
      </c>
      <c r="K59" s="109">
        <v>0</v>
      </c>
      <c r="AC59" s="55"/>
      <c r="AD59" s="55"/>
      <c r="AE59" s="55"/>
      <c r="AF59" s="55"/>
    </row>
    <row r="60" spans="2:32" ht="15" customHeight="1">
      <c r="B60" s="181"/>
      <c r="C60" s="185"/>
      <c r="D60" s="186"/>
      <c r="E60" s="186"/>
      <c r="F60" s="189">
        <v>4235</v>
      </c>
      <c r="G60" s="50" t="s">
        <v>777</v>
      </c>
      <c r="H60" s="83"/>
      <c r="I60" s="31">
        <f>J60</f>
        <v>1900</v>
      </c>
      <c r="J60" s="109">
        <v>1900</v>
      </c>
      <c r="K60" s="109"/>
      <c r="AC60" s="55"/>
      <c r="AD60" s="55"/>
      <c r="AE60" s="55"/>
      <c r="AF60" s="55"/>
    </row>
    <row r="61" spans="2:32" ht="15" customHeight="1">
      <c r="B61" s="181"/>
      <c r="C61" s="185"/>
      <c r="D61" s="186"/>
      <c r="E61" s="186"/>
      <c r="F61" s="189">
        <v>4239</v>
      </c>
      <c r="G61" s="110" t="s">
        <v>780</v>
      </c>
      <c r="H61" s="83"/>
      <c r="I61" s="31">
        <f t="shared" si="2"/>
        <v>350</v>
      </c>
      <c r="J61" s="109">
        <v>350</v>
      </c>
      <c r="K61" s="109"/>
      <c r="AC61" s="55"/>
      <c r="AD61" s="55"/>
      <c r="AE61" s="55"/>
      <c r="AF61" s="55"/>
    </row>
    <row r="62" spans="2:32" ht="15" customHeight="1" hidden="1">
      <c r="B62" s="181"/>
      <c r="C62" s="185"/>
      <c r="D62" s="186"/>
      <c r="E62" s="186"/>
      <c r="F62" s="189">
        <v>4822</v>
      </c>
      <c r="G62" s="110" t="s">
        <v>847</v>
      </c>
      <c r="H62" s="83"/>
      <c r="I62" s="31">
        <f t="shared" si="2"/>
        <v>0</v>
      </c>
      <c r="J62" s="109">
        <v>0</v>
      </c>
      <c r="K62" s="109"/>
      <c r="AC62" s="55"/>
      <c r="AD62" s="55"/>
      <c r="AE62" s="55"/>
      <c r="AF62" s="55"/>
    </row>
    <row r="63" spans="2:32" ht="15" customHeight="1">
      <c r="B63" s="181"/>
      <c r="C63" s="185"/>
      <c r="D63" s="186"/>
      <c r="E63" s="186"/>
      <c r="F63" s="189">
        <v>4823</v>
      </c>
      <c r="G63" s="110" t="s">
        <v>848</v>
      </c>
      <c r="H63" s="83"/>
      <c r="I63" s="31">
        <f t="shared" si="2"/>
        <v>200</v>
      </c>
      <c r="J63" s="109">
        <v>200</v>
      </c>
      <c r="K63" s="109"/>
      <c r="AC63" s="55"/>
      <c r="AD63" s="55"/>
      <c r="AE63" s="55"/>
      <c r="AF63" s="55"/>
    </row>
    <row r="64" spans="2:32" ht="25.5" customHeight="1">
      <c r="B64" s="181">
        <v>2140</v>
      </c>
      <c r="C64" s="176" t="s">
        <v>170</v>
      </c>
      <c r="D64" s="177">
        <v>4</v>
      </c>
      <c r="E64" s="177">
        <v>0</v>
      </c>
      <c r="F64" s="191"/>
      <c r="G64" s="78" t="s">
        <v>547</v>
      </c>
      <c r="H64" s="79" t="s">
        <v>296</v>
      </c>
      <c r="I64" s="31">
        <f t="shared" si="2"/>
        <v>0</v>
      </c>
      <c r="J64" s="109">
        <f>SUM(J65)</f>
        <v>0</v>
      </c>
      <c r="K64" s="109">
        <f>SUM(K65)</f>
        <v>0</v>
      </c>
      <c r="AC64" s="55"/>
      <c r="AD64" s="55"/>
      <c r="AE64" s="55"/>
      <c r="AF64" s="55"/>
    </row>
    <row r="65" spans="2:32" ht="15" customHeight="1">
      <c r="B65" s="181">
        <v>2141</v>
      </c>
      <c r="C65" s="185" t="s">
        <v>170</v>
      </c>
      <c r="D65" s="186">
        <v>4</v>
      </c>
      <c r="E65" s="186">
        <v>1</v>
      </c>
      <c r="F65" s="189"/>
      <c r="G65" s="82" t="s">
        <v>548</v>
      </c>
      <c r="H65" s="87" t="s">
        <v>297</v>
      </c>
      <c r="I65" s="31">
        <f t="shared" si="2"/>
        <v>0</v>
      </c>
      <c r="J65" s="109">
        <v>0</v>
      </c>
      <c r="K65" s="109">
        <v>0</v>
      </c>
      <c r="AC65" s="55"/>
      <c r="AD65" s="55"/>
      <c r="AE65" s="55"/>
      <c r="AF65" s="55"/>
    </row>
    <row r="66" spans="2:32" ht="40.5">
      <c r="B66" s="181"/>
      <c r="C66" s="185"/>
      <c r="D66" s="186"/>
      <c r="E66" s="186"/>
      <c r="F66" s="189"/>
      <c r="G66" s="82" t="s">
        <v>974</v>
      </c>
      <c r="H66" s="83"/>
      <c r="I66" s="31">
        <f t="shared" si="2"/>
        <v>0</v>
      </c>
      <c r="J66" s="109"/>
      <c r="K66" s="109"/>
      <c r="AC66" s="55"/>
      <c r="AD66" s="55"/>
      <c r="AE66" s="55"/>
      <c r="AF66" s="55"/>
    </row>
    <row r="67" spans="2:32" ht="40.5">
      <c r="B67" s="181">
        <v>2150</v>
      </c>
      <c r="C67" s="176" t="s">
        <v>170</v>
      </c>
      <c r="D67" s="177">
        <v>5</v>
      </c>
      <c r="E67" s="177">
        <v>0</v>
      </c>
      <c r="F67" s="191"/>
      <c r="G67" s="78" t="s">
        <v>549</v>
      </c>
      <c r="H67" s="79" t="s">
        <v>298</v>
      </c>
      <c r="I67" s="109">
        <f t="shared" si="2"/>
        <v>0</v>
      </c>
      <c r="J67" s="109">
        <f>SUM(J68)</f>
        <v>0</v>
      </c>
      <c r="K67" s="109">
        <f>SUM(K68)</f>
        <v>0</v>
      </c>
      <c r="AC67" s="55"/>
      <c r="AD67" s="55"/>
      <c r="AE67" s="55"/>
      <c r="AF67" s="55"/>
    </row>
    <row r="68" spans="2:32" ht="25.5" customHeight="1">
      <c r="B68" s="181">
        <v>2151</v>
      </c>
      <c r="C68" s="185" t="s">
        <v>170</v>
      </c>
      <c r="D68" s="186">
        <v>5</v>
      </c>
      <c r="E68" s="186">
        <v>1</v>
      </c>
      <c r="F68" s="189"/>
      <c r="G68" s="82" t="s">
        <v>977</v>
      </c>
      <c r="H68" s="87" t="s">
        <v>299</v>
      </c>
      <c r="I68" s="109">
        <f t="shared" si="2"/>
        <v>0</v>
      </c>
      <c r="J68" s="109">
        <v>0</v>
      </c>
      <c r="K68" s="109">
        <f>K70</f>
        <v>0</v>
      </c>
      <c r="AC68" s="55"/>
      <c r="AD68" s="55"/>
      <c r="AE68" s="55"/>
      <c r="AF68" s="55"/>
    </row>
    <row r="69" spans="2:32" ht="40.5">
      <c r="B69" s="181"/>
      <c r="C69" s="185"/>
      <c r="D69" s="186"/>
      <c r="E69" s="186"/>
      <c r="F69" s="189"/>
      <c r="G69" s="82" t="s">
        <v>974</v>
      </c>
      <c r="H69" s="83"/>
      <c r="I69" s="31">
        <f t="shared" si="2"/>
        <v>0</v>
      </c>
      <c r="J69" s="109"/>
      <c r="K69" s="109"/>
      <c r="AC69" s="55"/>
      <c r="AD69" s="55"/>
      <c r="AE69" s="55"/>
      <c r="AF69" s="55"/>
    </row>
    <row r="70" spans="2:32" ht="15.75" customHeight="1" hidden="1">
      <c r="B70" s="181"/>
      <c r="C70" s="185"/>
      <c r="D70" s="186"/>
      <c r="E70" s="186"/>
      <c r="F70" s="189">
        <v>5134</v>
      </c>
      <c r="G70" s="82" t="s">
        <v>148</v>
      </c>
      <c r="H70" s="83"/>
      <c r="I70" s="162">
        <f t="shared" si="2"/>
        <v>0</v>
      </c>
      <c r="J70" s="109"/>
      <c r="K70" s="109">
        <v>0</v>
      </c>
      <c r="AC70" s="55"/>
      <c r="AD70" s="55"/>
      <c r="AE70" s="55"/>
      <c r="AF70" s="55"/>
    </row>
    <row r="71" spans="2:32" ht="28.5" customHeight="1">
      <c r="B71" s="181">
        <v>2160</v>
      </c>
      <c r="C71" s="176" t="s">
        <v>170</v>
      </c>
      <c r="D71" s="177">
        <v>6</v>
      </c>
      <c r="E71" s="177">
        <v>0</v>
      </c>
      <c r="F71" s="191"/>
      <c r="G71" s="78" t="s">
        <v>978</v>
      </c>
      <c r="H71" s="79" t="s">
        <v>300</v>
      </c>
      <c r="I71" s="162">
        <f t="shared" si="2"/>
        <v>2560</v>
      </c>
      <c r="J71" s="109">
        <f>SUM(J72)</f>
        <v>2560</v>
      </c>
      <c r="K71" s="109">
        <f>SUM(K72)</f>
        <v>0</v>
      </c>
      <c r="AC71" s="55"/>
      <c r="AD71" s="55"/>
      <c r="AE71" s="55"/>
      <c r="AF71" s="55"/>
    </row>
    <row r="72" spans="2:32" ht="27">
      <c r="B72" s="181">
        <v>2161</v>
      </c>
      <c r="C72" s="185" t="s">
        <v>170</v>
      </c>
      <c r="D72" s="186">
        <v>6</v>
      </c>
      <c r="E72" s="186">
        <v>1</v>
      </c>
      <c r="F72" s="189"/>
      <c r="G72" s="82" t="s">
        <v>552</v>
      </c>
      <c r="H72" s="83" t="s">
        <v>301</v>
      </c>
      <c r="I72" s="162">
        <f t="shared" si="2"/>
        <v>2560</v>
      </c>
      <c r="J72" s="109">
        <f>SUM(J74:J83)</f>
        <v>2560</v>
      </c>
      <c r="K72" s="109">
        <f>SUM(K79:K81)</f>
        <v>0</v>
      </c>
      <c r="AC72" s="55"/>
      <c r="AD72" s="55"/>
      <c r="AE72" s="55"/>
      <c r="AF72" s="55"/>
    </row>
    <row r="73" spans="2:32" ht="40.5">
      <c r="B73" s="181"/>
      <c r="C73" s="185"/>
      <c r="D73" s="186"/>
      <c r="E73" s="186"/>
      <c r="F73" s="189"/>
      <c r="G73" s="82" t="s">
        <v>974</v>
      </c>
      <c r="H73" s="83"/>
      <c r="I73" s="31">
        <f t="shared" si="2"/>
        <v>0</v>
      </c>
      <c r="J73" s="109"/>
      <c r="K73" s="109"/>
      <c r="AC73" s="55"/>
      <c r="AD73" s="55"/>
      <c r="AE73" s="55"/>
      <c r="AF73" s="55"/>
    </row>
    <row r="74" spans="2:32" ht="27">
      <c r="B74" s="181"/>
      <c r="C74" s="185"/>
      <c r="D74" s="186"/>
      <c r="E74" s="186"/>
      <c r="F74" s="189">
        <v>4211</v>
      </c>
      <c r="G74" s="196" t="s">
        <v>761</v>
      </c>
      <c r="H74" s="83"/>
      <c r="I74" s="109">
        <f>J74</f>
        <v>0</v>
      </c>
      <c r="J74" s="109">
        <v>0</v>
      </c>
      <c r="K74" s="109"/>
      <c r="AC74" s="55"/>
      <c r="AD74" s="55"/>
      <c r="AE74" s="55"/>
      <c r="AF74" s="55"/>
    </row>
    <row r="75" spans="2:32" ht="17.25">
      <c r="B75" s="181"/>
      <c r="C75" s="185"/>
      <c r="D75" s="186"/>
      <c r="E75" s="186"/>
      <c r="F75" s="189">
        <v>4241</v>
      </c>
      <c r="G75" s="110" t="s">
        <v>781</v>
      </c>
      <c r="H75" s="83"/>
      <c r="I75" s="31">
        <f>SUM(J75:K75)</f>
        <v>1980</v>
      </c>
      <c r="J75" s="109">
        <v>1980</v>
      </c>
      <c r="K75" s="109"/>
      <c r="AC75" s="55"/>
      <c r="AD75" s="55"/>
      <c r="AE75" s="55"/>
      <c r="AF75" s="55"/>
    </row>
    <row r="76" spans="2:32" ht="17.25">
      <c r="B76" s="181"/>
      <c r="C76" s="185"/>
      <c r="D76" s="186"/>
      <c r="E76" s="186"/>
      <c r="F76" s="189">
        <v>4261</v>
      </c>
      <c r="G76" s="110" t="s">
        <v>1030</v>
      </c>
      <c r="H76" s="83"/>
      <c r="I76" s="31">
        <f>J76</f>
        <v>200</v>
      </c>
      <c r="J76" s="109">
        <v>200</v>
      </c>
      <c r="K76" s="109"/>
      <c r="AC76" s="55"/>
      <c r="AD76" s="55"/>
      <c r="AE76" s="55"/>
      <c r="AF76" s="55"/>
    </row>
    <row r="77" spans="2:32" ht="15" customHeight="1" hidden="1">
      <c r="B77" s="181"/>
      <c r="C77" s="185"/>
      <c r="D77" s="186"/>
      <c r="E77" s="186"/>
      <c r="F77" s="189">
        <v>4235</v>
      </c>
      <c r="G77" s="50" t="s">
        <v>777</v>
      </c>
      <c r="H77" s="83"/>
      <c r="I77" s="31">
        <f t="shared" si="2"/>
        <v>0</v>
      </c>
      <c r="J77" s="31"/>
      <c r="K77" s="109">
        <v>0</v>
      </c>
      <c r="AC77" s="55"/>
      <c r="AD77" s="55"/>
      <c r="AE77" s="55"/>
      <c r="AF77" s="55"/>
    </row>
    <row r="78" spans="2:32" ht="15" customHeight="1">
      <c r="B78" s="181"/>
      <c r="C78" s="185"/>
      <c r="D78" s="186"/>
      <c r="E78" s="186"/>
      <c r="F78" s="189">
        <v>4262</v>
      </c>
      <c r="G78" s="110" t="s">
        <v>787</v>
      </c>
      <c r="H78" s="83"/>
      <c r="I78" s="31">
        <f>J78</f>
        <v>200</v>
      </c>
      <c r="J78" s="31">
        <v>200</v>
      </c>
      <c r="K78" s="109"/>
      <c r="AC78" s="55"/>
      <c r="AD78" s="55"/>
      <c r="AE78" s="55"/>
      <c r="AF78" s="55"/>
    </row>
    <row r="79" spans="2:32" ht="15" customHeight="1">
      <c r="B79" s="181"/>
      <c r="C79" s="185"/>
      <c r="D79" s="186"/>
      <c r="E79" s="186"/>
      <c r="F79" s="189">
        <v>4267</v>
      </c>
      <c r="G79" s="110" t="s">
        <v>792</v>
      </c>
      <c r="H79" s="83"/>
      <c r="I79" s="31">
        <f t="shared" si="2"/>
        <v>100</v>
      </c>
      <c r="J79" s="109">
        <v>100</v>
      </c>
      <c r="K79" s="109">
        <v>0</v>
      </c>
      <c r="AC79" s="55"/>
      <c r="AD79" s="55"/>
      <c r="AE79" s="55"/>
      <c r="AF79" s="55"/>
    </row>
    <row r="80" spans="2:32" ht="30" customHeight="1" hidden="1">
      <c r="B80" s="181"/>
      <c r="C80" s="185"/>
      <c r="D80" s="186"/>
      <c r="E80" s="186"/>
      <c r="F80" s="189">
        <v>4819</v>
      </c>
      <c r="G80" s="110" t="s">
        <v>844</v>
      </c>
      <c r="H80" s="83"/>
      <c r="I80" s="31">
        <f>J80</f>
        <v>0</v>
      </c>
      <c r="J80" s="208">
        <v>0</v>
      </c>
      <c r="K80" s="109"/>
      <c r="AC80" s="55"/>
      <c r="AD80" s="55"/>
      <c r="AE80" s="55"/>
      <c r="AF80" s="55"/>
    </row>
    <row r="81" spans="2:32" ht="15" customHeight="1">
      <c r="B81" s="181"/>
      <c r="C81" s="185"/>
      <c r="D81" s="186"/>
      <c r="E81" s="186"/>
      <c r="F81" s="189">
        <v>4823</v>
      </c>
      <c r="G81" s="110" t="s">
        <v>848</v>
      </c>
      <c r="H81" s="83"/>
      <c r="I81" s="31">
        <f t="shared" si="2"/>
        <v>80</v>
      </c>
      <c r="J81" s="109">
        <v>80</v>
      </c>
      <c r="K81" s="109">
        <v>0</v>
      </c>
      <c r="AC81" s="55"/>
      <c r="AD81" s="55"/>
      <c r="AE81" s="55"/>
      <c r="AF81" s="55"/>
    </row>
    <row r="82" spans="2:32" ht="24" customHeight="1" hidden="1">
      <c r="B82" s="181"/>
      <c r="C82" s="185"/>
      <c r="D82" s="186"/>
      <c r="E82" s="186"/>
      <c r="F82" s="189">
        <v>4216</v>
      </c>
      <c r="G82" s="110" t="s">
        <v>126</v>
      </c>
      <c r="H82" s="83"/>
      <c r="I82" s="109">
        <f t="shared" si="2"/>
        <v>0</v>
      </c>
      <c r="J82" s="109">
        <v>0</v>
      </c>
      <c r="K82" s="109">
        <v>0</v>
      </c>
      <c r="AC82" s="55"/>
      <c r="AD82" s="55"/>
      <c r="AE82" s="55"/>
      <c r="AF82" s="55"/>
    </row>
    <row r="83" spans="2:32" ht="15.75" customHeight="1" hidden="1">
      <c r="B83" s="181"/>
      <c r="C83" s="185"/>
      <c r="D83" s="186"/>
      <c r="E83" s="186"/>
      <c r="F83" s="189">
        <v>4239</v>
      </c>
      <c r="G83" s="110" t="s">
        <v>128</v>
      </c>
      <c r="H83" s="83"/>
      <c r="I83" s="109">
        <f t="shared" si="2"/>
        <v>0</v>
      </c>
      <c r="J83" s="109">
        <v>0</v>
      </c>
      <c r="K83" s="109"/>
      <c r="AC83" s="55"/>
      <c r="AD83" s="55"/>
      <c r="AE83" s="55"/>
      <c r="AF83" s="55"/>
    </row>
    <row r="84" spans="2:32" ht="26.25" customHeight="1">
      <c r="B84" s="181">
        <v>2170</v>
      </c>
      <c r="C84" s="176" t="s">
        <v>170</v>
      </c>
      <c r="D84" s="177">
        <v>7</v>
      </c>
      <c r="E84" s="177">
        <v>0</v>
      </c>
      <c r="F84" s="191"/>
      <c r="G84" s="78" t="s">
        <v>553</v>
      </c>
      <c r="H84" s="83"/>
      <c r="I84" s="109">
        <f t="shared" si="2"/>
        <v>0</v>
      </c>
      <c r="J84" s="109">
        <f>SUM(J85)</f>
        <v>0</v>
      </c>
      <c r="K84" s="109">
        <f>SUM(K85)</f>
        <v>0</v>
      </c>
      <c r="AC84" s="55"/>
      <c r="AD84" s="55"/>
      <c r="AE84" s="55"/>
      <c r="AF84" s="55"/>
    </row>
    <row r="85" spans="2:32" ht="14.25" customHeight="1">
      <c r="B85" s="181">
        <v>2171</v>
      </c>
      <c r="C85" s="185" t="s">
        <v>170</v>
      </c>
      <c r="D85" s="186">
        <v>7</v>
      </c>
      <c r="E85" s="186">
        <v>1</v>
      </c>
      <c r="F85" s="189"/>
      <c r="G85" s="82" t="s">
        <v>554</v>
      </c>
      <c r="H85" s="83"/>
      <c r="I85" s="31">
        <f t="shared" si="2"/>
        <v>0</v>
      </c>
      <c r="J85" s="109">
        <v>0</v>
      </c>
      <c r="K85" s="109">
        <v>0</v>
      </c>
      <c r="AC85" s="55"/>
      <c r="AD85" s="55"/>
      <c r="AE85" s="55"/>
      <c r="AF85" s="55"/>
    </row>
    <row r="86" spans="2:32" ht="40.5">
      <c r="B86" s="181"/>
      <c r="C86" s="185"/>
      <c r="D86" s="186"/>
      <c r="E86" s="186"/>
      <c r="F86" s="189"/>
      <c r="G86" s="82" t="s">
        <v>974</v>
      </c>
      <c r="H86" s="83"/>
      <c r="I86" s="31">
        <f t="shared" si="2"/>
        <v>0</v>
      </c>
      <c r="J86" s="109"/>
      <c r="K86" s="109"/>
      <c r="AC86" s="55"/>
      <c r="AD86" s="55"/>
      <c r="AE86" s="55"/>
      <c r="AF86" s="55"/>
    </row>
    <row r="87" spans="2:32" ht="39" customHeight="1">
      <c r="B87" s="181">
        <v>2180</v>
      </c>
      <c r="C87" s="176" t="s">
        <v>170</v>
      </c>
      <c r="D87" s="177">
        <v>8</v>
      </c>
      <c r="E87" s="177">
        <v>0</v>
      </c>
      <c r="F87" s="191"/>
      <c r="G87" s="78" t="s">
        <v>555</v>
      </c>
      <c r="H87" s="79" t="s">
        <v>302</v>
      </c>
      <c r="I87" s="31">
        <f aca="true" t="shared" si="3" ref="I87:I126">SUM(J87:K87)</f>
        <v>0</v>
      </c>
      <c r="J87" s="109">
        <f>SUM(J88+J91)</f>
        <v>0</v>
      </c>
      <c r="K87" s="109">
        <f>SUM(K88+K91)</f>
        <v>0</v>
      </c>
      <c r="AC87" s="55"/>
      <c r="AD87" s="55"/>
      <c r="AE87" s="55"/>
      <c r="AF87" s="55"/>
    </row>
    <row r="88" spans="2:32" ht="40.5">
      <c r="B88" s="181">
        <v>2181</v>
      </c>
      <c r="C88" s="185" t="s">
        <v>170</v>
      </c>
      <c r="D88" s="186">
        <v>8</v>
      </c>
      <c r="E88" s="186">
        <v>1</v>
      </c>
      <c r="F88" s="189"/>
      <c r="G88" s="82" t="s">
        <v>555</v>
      </c>
      <c r="H88" s="87" t="s">
        <v>303</v>
      </c>
      <c r="I88" s="31">
        <f t="shared" si="3"/>
        <v>0</v>
      </c>
      <c r="J88" s="109">
        <f>SUM(J89:J90)</f>
        <v>0</v>
      </c>
      <c r="K88" s="109">
        <f>SUM(K89:K90)</f>
        <v>0</v>
      </c>
      <c r="AC88" s="55"/>
      <c r="AD88" s="55"/>
      <c r="AE88" s="55"/>
      <c r="AF88" s="55"/>
    </row>
    <row r="89" spans="2:32" ht="15" customHeight="1">
      <c r="B89" s="181">
        <v>2182</v>
      </c>
      <c r="C89" s="185" t="s">
        <v>170</v>
      </c>
      <c r="D89" s="186">
        <v>8</v>
      </c>
      <c r="E89" s="186">
        <v>1</v>
      </c>
      <c r="F89" s="189"/>
      <c r="G89" s="82" t="s">
        <v>556</v>
      </c>
      <c r="H89" s="87"/>
      <c r="I89" s="31">
        <f t="shared" si="3"/>
        <v>0</v>
      </c>
      <c r="J89" s="109">
        <v>0</v>
      </c>
      <c r="K89" s="109">
        <v>0</v>
      </c>
      <c r="AC89" s="55"/>
      <c r="AD89" s="55"/>
      <c r="AE89" s="55"/>
      <c r="AF89" s="55"/>
    </row>
    <row r="90" spans="2:32" ht="15" customHeight="1">
      <c r="B90" s="181">
        <v>2183</v>
      </c>
      <c r="C90" s="185" t="s">
        <v>170</v>
      </c>
      <c r="D90" s="186">
        <v>8</v>
      </c>
      <c r="E90" s="186">
        <v>1</v>
      </c>
      <c r="F90" s="189"/>
      <c r="G90" s="82" t="s">
        <v>557</v>
      </c>
      <c r="H90" s="87"/>
      <c r="I90" s="31">
        <f t="shared" si="3"/>
        <v>0</v>
      </c>
      <c r="J90" s="109">
        <v>0</v>
      </c>
      <c r="K90" s="109">
        <v>0</v>
      </c>
      <c r="AC90" s="55"/>
      <c r="AD90" s="55"/>
      <c r="AE90" s="55"/>
      <c r="AF90" s="55"/>
    </row>
    <row r="91" spans="2:32" ht="27">
      <c r="B91" s="181">
        <v>2184</v>
      </c>
      <c r="C91" s="185" t="s">
        <v>170</v>
      </c>
      <c r="D91" s="186">
        <v>8</v>
      </c>
      <c r="E91" s="186">
        <v>1</v>
      </c>
      <c r="F91" s="189"/>
      <c r="G91" s="82" t="s">
        <v>558</v>
      </c>
      <c r="H91" s="87"/>
      <c r="I91" s="31">
        <f t="shared" si="3"/>
        <v>0</v>
      </c>
      <c r="J91" s="109">
        <v>0</v>
      </c>
      <c r="K91" s="109">
        <v>0</v>
      </c>
      <c r="AC91" s="55"/>
      <c r="AD91" s="55"/>
      <c r="AE91" s="55"/>
      <c r="AF91" s="55"/>
    </row>
    <row r="92" spans="2:32" ht="40.5">
      <c r="B92" s="181"/>
      <c r="C92" s="185"/>
      <c r="D92" s="186"/>
      <c r="E92" s="186"/>
      <c r="F92" s="189"/>
      <c r="G92" s="82" t="s">
        <v>974</v>
      </c>
      <c r="H92" s="83"/>
      <c r="I92" s="31">
        <f t="shared" si="3"/>
        <v>0</v>
      </c>
      <c r="J92" s="109"/>
      <c r="K92" s="109"/>
      <c r="AC92" s="55"/>
      <c r="AD92" s="55"/>
      <c r="AE92" s="55"/>
      <c r="AF92" s="55"/>
    </row>
    <row r="93" spans="2:32" s="76" customFormat="1" ht="29.25" customHeight="1">
      <c r="B93" s="108">
        <v>2200</v>
      </c>
      <c r="C93" s="176" t="s">
        <v>171</v>
      </c>
      <c r="D93" s="177">
        <v>0</v>
      </c>
      <c r="E93" s="177">
        <v>0</v>
      </c>
      <c r="F93" s="191"/>
      <c r="G93" s="178" t="s">
        <v>994</v>
      </c>
      <c r="H93" s="88" t="s">
        <v>304</v>
      </c>
      <c r="I93" s="31">
        <f t="shared" si="3"/>
        <v>830</v>
      </c>
      <c r="J93" s="31">
        <f>SUM(J94,J97,J102,J105,J107)</f>
        <v>830</v>
      </c>
      <c r="K93" s="31">
        <f>SUM(K94,K97,K102,K105,K107)</f>
        <v>0</v>
      </c>
      <c r="L93" s="179"/>
      <c r="M93" s="179"/>
      <c r="N93" s="179"/>
      <c r="O93" s="179"/>
      <c r="P93" s="179"/>
      <c r="Q93" s="212"/>
      <c r="AC93" s="98"/>
      <c r="AD93" s="98"/>
      <c r="AE93" s="98"/>
      <c r="AF93" s="98"/>
    </row>
    <row r="94" spans="2:32" ht="15" customHeight="1">
      <c r="B94" s="181">
        <v>2210</v>
      </c>
      <c r="C94" s="176" t="s">
        <v>171</v>
      </c>
      <c r="D94" s="186">
        <v>1</v>
      </c>
      <c r="E94" s="186">
        <v>0</v>
      </c>
      <c r="F94" s="189"/>
      <c r="G94" s="78" t="s">
        <v>560</v>
      </c>
      <c r="H94" s="89" t="s">
        <v>305</v>
      </c>
      <c r="I94" s="31">
        <f t="shared" si="3"/>
        <v>0</v>
      </c>
      <c r="J94" s="109">
        <f>SUM(J95)</f>
        <v>0</v>
      </c>
      <c r="K94" s="109">
        <f>SUM(K95)</f>
        <v>0</v>
      </c>
      <c r="AC94" s="55"/>
      <c r="AD94" s="55"/>
      <c r="AE94" s="55"/>
      <c r="AF94" s="55"/>
    </row>
    <row r="95" spans="2:32" ht="15" customHeight="1">
      <c r="B95" s="181">
        <v>2211</v>
      </c>
      <c r="C95" s="185" t="s">
        <v>171</v>
      </c>
      <c r="D95" s="186">
        <v>1</v>
      </c>
      <c r="E95" s="186">
        <v>1</v>
      </c>
      <c r="F95" s="189"/>
      <c r="G95" s="82" t="s">
        <v>561</v>
      </c>
      <c r="H95" s="87" t="s">
        <v>306</v>
      </c>
      <c r="I95" s="31">
        <f t="shared" si="3"/>
        <v>0</v>
      </c>
      <c r="J95" s="109">
        <v>0</v>
      </c>
      <c r="K95" s="109">
        <v>0</v>
      </c>
      <c r="AC95" s="55"/>
      <c r="AD95" s="55"/>
      <c r="AE95" s="55"/>
      <c r="AF95" s="55"/>
    </row>
    <row r="96" spans="2:32" ht="40.5">
      <c r="B96" s="181"/>
      <c r="C96" s="185"/>
      <c r="D96" s="186"/>
      <c r="E96" s="186"/>
      <c r="F96" s="189"/>
      <c r="G96" s="82" t="s">
        <v>974</v>
      </c>
      <c r="H96" s="83"/>
      <c r="I96" s="31">
        <f t="shared" si="3"/>
        <v>0</v>
      </c>
      <c r="J96" s="109"/>
      <c r="K96" s="109"/>
      <c r="AC96" s="55"/>
      <c r="AD96" s="55"/>
      <c r="AE96" s="55"/>
      <c r="AF96" s="55"/>
    </row>
    <row r="97" spans="2:32" ht="15" customHeight="1">
      <c r="B97" s="181">
        <v>2220</v>
      </c>
      <c r="C97" s="176" t="s">
        <v>171</v>
      </c>
      <c r="D97" s="177">
        <v>2</v>
      </c>
      <c r="E97" s="177">
        <v>0</v>
      </c>
      <c r="F97" s="191"/>
      <c r="G97" s="78" t="s">
        <v>562</v>
      </c>
      <c r="H97" s="89" t="s">
        <v>307</v>
      </c>
      <c r="I97" s="31">
        <f t="shared" si="3"/>
        <v>480</v>
      </c>
      <c r="J97" s="109">
        <f>J98</f>
        <v>480</v>
      </c>
      <c r="K97" s="109">
        <f>SUM(K98)</f>
        <v>0</v>
      </c>
      <c r="AC97" s="55"/>
      <c r="AD97" s="55"/>
      <c r="AE97" s="55"/>
      <c r="AF97" s="55"/>
    </row>
    <row r="98" spans="2:32" ht="15" customHeight="1">
      <c r="B98" s="181">
        <v>2221</v>
      </c>
      <c r="C98" s="185" t="s">
        <v>171</v>
      </c>
      <c r="D98" s="186">
        <v>2</v>
      </c>
      <c r="E98" s="186">
        <v>1</v>
      </c>
      <c r="F98" s="189"/>
      <c r="G98" s="82" t="s">
        <v>563</v>
      </c>
      <c r="H98" s="87" t="s">
        <v>308</v>
      </c>
      <c r="I98" s="31">
        <f t="shared" si="3"/>
        <v>480</v>
      </c>
      <c r="J98" s="109">
        <f>J100+J101</f>
        <v>480</v>
      </c>
      <c r="K98" s="109">
        <v>0</v>
      </c>
      <c r="AC98" s="55"/>
      <c r="AD98" s="55"/>
      <c r="AE98" s="55"/>
      <c r="AF98" s="55"/>
    </row>
    <row r="99" spans="2:32" ht="40.5">
      <c r="B99" s="181"/>
      <c r="C99" s="185"/>
      <c r="D99" s="186"/>
      <c r="E99" s="186"/>
      <c r="F99" s="189"/>
      <c r="G99" s="82" t="s">
        <v>974</v>
      </c>
      <c r="H99" s="83"/>
      <c r="I99" s="31">
        <f t="shared" si="3"/>
        <v>0</v>
      </c>
      <c r="J99" s="109"/>
      <c r="K99" s="109"/>
      <c r="AC99" s="55"/>
      <c r="AD99" s="55"/>
      <c r="AE99" s="55"/>
      <c r="AF99" s="55"/>
    </row>
    <row r="100" spans="2:32" ht="17.25">
      <c r="B100" s="181"/>
      <c r="C100" s="185"/>
      <c r="D100" s="186"/>
      <c r="E100" s="186"/>
      <c r="F100" s="181">
        <v>4239</v>
      </c>
      <c r="G100" s="196" t="s">
        <v>780</v>
      </c>
      <c r="H100" s="87"/>
      <c r="I100" s="31">
        <f>SUM(J100:K100)</f>
        <v>80</v>
      </c>
      <c r="J100" s="109">
        <v>80</v>
      </c>
      <c r="K100" s="109"/>
      <c r="AC100" s="55"/>
      <c r="AD100" s="55"/>
      <c r="AE100" s="55"/>
      <c r="AF100" s="55"/>
    </row>
    <row r="101" spans="2:32" ht="17.25">
      <c r="B101" s="181"/>
      <c r="C101" s="185"/>
      <c r="D101" s="186"/>
      <c r="E101" s="186"/>
      <c r="F101" s="181">
        <v>4241</v>
      </c>
      <c r="G101" s="110" t="s">
        <v>781</v>
      </c>
      <c r="H101" s="87"/>
      <c r="I101" s="31">
        <f>SUM(J101:K101)</f>
        <v>400</v>
      </c>
      <c r="J101" s="109">
        <v>400</v>
      </c>
      <c r="K101" s="109"/>
      <c r="AC101" s="55"/>
      <c r="AD101" s="55"/>
      <c r="AE101" s="55"/>
      <c r="AF101" s="55"/>
    </row>
    <row r="102" spans="2:32" ht="15" customHeight="1">
      <c r="B102" s="181">
        <v>2230</v>
      </c>
      <c r="C102" s="176" t="s">
        <v>171</v>
      </c>
      <c r="D102" s="186">
        <v>3</v>
      </c>
      <c r="E102" s="186">
        <v>0</v>
      </c>
      <c r="F102" s="189"/>
      <c r="G102" s="78" t="s">
        <v>564</v>
      </c>
      <c r="H102" s="89" t="s">
        <v>309</v>
      </c>
      <c r="I102" s="31">
        <f t="shared" si="3"/>
        <v>0</v>
      </c>
      <c r="J102" s="109">
        <f>SUM(J103)</f>
        <v>0</v>
      </c>
      <c r="K102" s="109">
        <f>SUM(K103)</f>
        <v>0</v>
      </c>
      <c r="AC102" s="55"/>
      <c r="AD102" s="55"/>
      <c r="AE102" s="55"/>
      <c r="AF102" s="55"/>
    </row>
    <row r="103" spans="2:32" ht="15" customHeight="1">
      <c r="B103" s="181">
        <v>2231</v>
      </c>
      <c r="C103" s="185" t="s">
        <v>171</v>
      </c>
      <c r="D103" s="186">
        <v>3</v>
      </c>
      <c r="E103" s="186">
        <v>1</v>
      </c>
      <c r="F103" s="189"/>
      <c r="G103" s="82" t="s">
        <v>565</v>
      </c>
      <c r="H103" s="87" t="s">
        <v>310</v>
      </c>
      <c r="I103" s="31">
        <f t="shared" si="3"/>
        <v>0</v>
      </c>
      <c r="J103" s="109">
        <v>0</v>
      </c>
      <c r="K103" s="109">
        <v>0</v>
      </c>
      <c r="AC103" s="55"/>
      <c r="AD103" s="55"/>
      <c r="AE103" s="55"/>
      <c r="AF103" s="55"/>
    </row>
    <row r="104" spans="2:32" ht="40.5">
      <c r="B104" s="181"/>
      <c r="C104" s="185"/>
      <c r="D104" s="186"/>
      <c r="E104" s="186"/>
      <c r="F104" s="189"/>
      <c r="G104" s="82" t="s">
        <v>974</v>
      </c>
      <c r="H104" s="83"/>
      <c r="I104" s="31">
        <f t="shared" si="3"/>
        <v>0</v>
      </c>
      <c r="J104" s="109"/>
      <c r="K104" s="109"/>
      <c r="AC104" s="55"/>
      <c r="AD104" s="55"/>
      <c r="AE104" s="55"/>
      <c r="AF104" s="55"/>
    </row>
    <row r="105" spans="2:32" ht="26.25" customHeight="1">
      <c r="B105" s="181">
        <v>2240</v>
      </c>
      <c r="C105" s="176" t="s">
        <v>171</v>
      </c>
      <c r="D105" s="177">
        <v>4</v>
      </c>
      <c r="E105" s="177">
        <v>0</v>
      </c>
      <c r="F105" s="191"/>
      <c r="G105" s="78" t="s">
        <v>566</v>
      </c>
      <c r="H105" s="79" t="s">
        <v>311</v>
      </c>
      <c r="I105" s="31">
        <f t="shared" si="3"/>
        <v>0</v>
      </c>
      <c r="J105" s="109">
        <f>SUM(J106)</f>
        <v>0</v>
      </c>
      <c r="K105" s="109">
        <f>SUM(K106)</f>
        <v>0</v>
      </c>
      <c r="AC105" s="55"/>
      <c r="AD105" s="55"/>
      <c r="AE105" s="55"/>
      <c r="AF105" s="55"/>
    </row>
    <row r="106" spans="2:32" ht="29.25" customHeight="1">
      <c r="B106" s="181">
        <v>2241</v>
      </c>
      <c r="C106" s="185" t="s">
        <v>171</v>
      </c>
      <c r="D106" s="186">
        <v>4</v>
      </c>
      <c r="E106" s="186">
        <v>1</v>
      </c>
      <c r="F106" s="189"/>
      <c r="G106" s="82" t="s">
        <v>566</v>
      </c>
      <c r="H106" s="87" t="s">
        <v>311</v>
      </c>
      <c r="I106" s="31">
        <f t="shared" si="3"/>
        <v>0</v>
      </c>
      <c r="J106" s="109">
        <v>0</v>
      </c>
      <c r="K106" s="109">
        <v>0</v>
      </c>
      <c r="AC106" s="55"/>
      <c r="AD106" s="55"/>
      <c r="AE106" s="55"/>
      <c r="AF106" s="55"/>
    </row>
    <row r="107" spans="2:32" ht="27">
      <c r="B107" s="181">
        <v>2250</v>
      </c>
      <c r="C107" s="176" t="s">
        <v>171</v>
      </c>
      <c r="D107" s="177">
        <v>5</v>
      </c>
      <c r="E107" s="177">
        <v>0</v>
      </c>
      <c r="F107" s="191"/>
      <c r="G107" s="78" t="s">
        <v>568</v>
      </c>
      <c r="H107" s="79" t="s">
        <v>312</v>
      </c>
      <c r="I107" s="31">
        <f t="shared" si="3"/>
        <v>350</v>
      </c>
      <c r="J107" s="109">
        <f>SUM(J108)</f>
        <v>350</v>
      </c>
      <c r="K107" s="109">
        <f>SUM(K108)</f>
        <v>0</v>
      </c>
      <c r="AC107" s="55"/>
      <c r="AD107" s="55"/>
      <c r="AE107" s="55"/>
      <c r="AF107" s="55"/>
    </row>
    <row r="108" spans="2:32" ht="15" customHeight="1">
      <c r="B108" s="181">
        <v>2251</v>
      </c>
      <c r="C108" s="185" t="s">
        <v>171</v>
      </c>
      <c r="D108" s="186">
        <v>5</v>
      </c>
      <c r="E108" s="186">
        <v>1</v>
      </c>
      <c r="F108" s="189"/>
      <c r="G108" s="82" t="s">
        <v>569</v>
      </c>
      <c r="H108" s="87" t="s">
        <v>313</v>
      </c>
      <c r="I108" s="31">
        <f t="shared" si="3"/>
        <v>350</v>
      </c>
      <c r="J108" s="109">
        <f>J110</f>
        <v>350</v>
      </c>
      <c r="K108" s="109">
        <v>0</v>
      </c>
      <c r="AC108" s="55"/>
      <c r="AD108" s="55"/>
      <c r="AE108" s="55"/>
      <c r="AF108" s="55"/>
    </row>
    <row r="109" spans="2:32" ht="40.5">
      <c r="B109" s="181"/>
      <c r="C109" s="185"/>
      <c r="D109" s="186"/>
      <c r="E109" s="186"/>
      <c r="F109" s="189"/>
      <c r="G109" s="82" t="s">
        <v>974</v>
      </c>
      <c r="H109" s="83"/>
      <c r="I109" s="31">
        <f t="shared" si="3"/>
        <v>0</v>
      </c>
      <c r="J109" s="109"/>
      <c r="K109" s="109"/>
      <c r="AC109" s="55"/>
      <c r="AD109" s="55"/>
      <c r="AE109" s="55"/>
      <c r="AF109" s="55"/>
    </row>
    <row r="110" spans="2:32" ht="17.25">
      <c r="B110" s="181"/>
      <c r="C110" s="185"/>
      <c r="D110" s="186"/>
      <c r="E110" s="186"/>
      <c r="F110" s="189">
        <v>4239</v>
      </c>
      <c r="G110" s="110" t="s">
        <v>780</v>
      </c>
      <c r="H110" s="83"/>
      <c r="I110" s="31">
        <f t="shared" si="3"/>
        <v>350</v>
      </c>
      <c r="J110" s="109">
        <v>350</v>
      </c>
      <c r="K110" s="109"/>
      <c r="AC110" s="55"/>
      <c r="AD110" s="55"/>
      <c r="AE110" s="55"/>
      <c r="AF110" s="55"/>
    </row>
    <row r="111" spans="2:32" s="76" customFormat="1" ht="53.25" customHeight="1">
      <c r="B111" s="108">
        <v>2300</v>
      </c>
      <c r="C111" s="176" t="s">
        <v>172</v>
      </c>
      <c r="D111" s="177">
        <v>0</v>
      </c>
      <c r="E111" s="177">
        <v>0</v>
      </c>
      <c r="F111" s="191"/>
      <c r="G111" s="93" t="s">
        <v>998</v>
      </c>
      <c r="H111" s="88" t="s">
        <v>314</v>
      </c>
      <c r="I111" s="31">
        <f t="shared" si="3"/>
        <v>1630</v>
      </c>
      <c r="J111" s="31">
        <f>SUM(J112,J119,J125,J130,J133,J136,J139)</f>
        <v>1630</v>
      </c>
      <c r="K111" s="31">
        <f>SUM(K112,K119,K125,K130,K133,K136,K139)</f>
        <v>0</v>
      </c>
      <c r="L111" s="179"/>
      <c r="M111" s="179"/>
      <c r="N111" s="179"/>
      <c r="O111" s="179"/>
      <c r="P111" s="179"/>
      <c r="Q111" s="212"/>
      <c r="AC111" s="98"/>
      <c r="AD111" s="98"/>
      <c r="AE111" s="98"/>
      <c r="AF111" s="98"/>
    </row>
    <row r="112" spans="2:32" ht="15" customHeight="1">
      <c r="B112" s="181">
        <v>2310</v>
      </c>
      <c r="C112" s="176" t="s">
        <v>172</v>
      </c>
      <c r="D112" s="177">
        <v>1</v>
      </c>
      <c r="E112" s="177">
        <v>0</v>
      </c>
      <c r="F112" s="191"/>
      <c r="G112" s="78" t="s">
        <v>571</v>
      </c>
      <c r="H112" s="79" t="s">
        <v>317</v>
      </c>
      <c r="I112" s="31">
        <f t="shared" si="3"/>
        <v>0</v>
      </c>
      <c r="J112" s="109">
        <f>SUM(J113+J115+J117)</f>
        <v>0</v>
      </c>
      <c r="K112" s="109">
        <f>SUM(K113+K115+K117)</f>
        <v>0</v>
      </c>
      <c r="AC112" s="55"/>
      <c r="AD112" s="55"/>
      <c r="AE112" s="55"/>
      <c r="AF112" s="55"/>
    </row>
    <row r="113" spans="2:32" ht="15" customHeight="1">
      <c r="B113" s="181">
        <v>2311</v>
      </c>
      <c r="C113" s="185" t="s">
        <v>172</v>
      </c>
      <c r="D113" s="186">
        <v>1</v>
      </c>
      <c r="E113" s="186">
        <v>1</v>
      </c>
      <c r="F113" s="189"/>
      <c r="G113" s="82" t="s">
        <v>572</v>
      </c>
      <c r="H113" s="87" t="s">
        <v>318</v>
      </c>
      <c r="I113" s="31">
        <f t="shared" si="3"/>
        <v>0</v>
      </c>
      <c r="J113" s="109">
        <v>0</v>
      </c>
      <c r="K113" s="109">
        <v>0</v>
      </c>
      <c r="AC113" s="55"/>
      <c r="AD113" s="55"/>
      <c r="AE113" s="55"/>
      <c r="AF113" s="55"/>
    </row>
    <row r="114" spans="2:32" ht="40.5">
      <c r="B114" s="181"/>
      <c r="C114" s="185"/>
      <c r="D114" s="186"/>
      <c r="E114" s="186"/>
      <c r="F114" s="189"/>
      <c r="G114" s="82" t="s">
        <v>974</v>
      </c>
      <c r="H114" s="83"/>
      <c r="I114" s="31">
        <f t="shared" si="3"/>
        <v>0</v>
      </c>
      <c r="J114" s="109"/>
      <c r="K114" s="109"/>
      <c r="AC114" s="55"/>
      <c r="AD114" s="55"/>
      <c r="AE114" s="55"/>
      <c r="AF114" s="55"/>
    </row>
    <row r="115" spans="2:32" ht="15" customHeight="1">
      <c r="B115" s="181">
        <v>2312</v>
      </c>
      <c r="C115" s="185" t="s">
        <v>172</v>
      </c>
      <c r="D115" s="186">
        <v>1</v>
      </c>
      <c r="E115" s="186">
        <v>2</v>
      </c>
      <c r="F115" s="189"/>
      <c r="G115" s="82" t="s">
        <v>573</v>
      </c>
      <c r="H115" s="87"/>
      <c r="I115" s="31">
        <f t="shared" si="3"/>
        <v>0</v>
      </c>
      <c r="J115" s="109">
        <v>0</v>
      </c>
      <c r="K115" s="109">
        <v>0</v>
      </c>
      <c r="AC115" s="55"/>
      <c r="AD115" s="55"/>
      <c r="AE115" s="55"/>
      <c r="AF115" s="55"/>
    </row>
    <row r="116" spans="2:32" ht="40.5">
      <c r="B116" s="181"/>
      <c r="C116" s="185"/>
      <c r="D116" s="186"/>
      <c r="E116" s="186"/>
      <c r="F116" s="189"/>
      <c r="G116" s="82" t="s">
        <v>974</v>
      </c>
      <c r="H116" s="83"/>
      <c r="I116" s="31">
        <f t="shared" si="3"/>
        <v>0</v>
      </c>
      <c r="J116" s="109"/>
      <c r="K116" s="109"/>
      <c r="AC116" s="55"/>
      <c r="AD116" s="55"/>
      <c r="AE116" s="55"/>
      <c r="AF116" s="55"/>
    </row>
    <row r="117" spans="2:32" ht="15" customHeight="1">
      <c r="B117" s="181">
        <v>2313</v>
      </c>
      <c r="C117" s="185" t="s">
        <v>172</v>
      </c>
      <c r="D117" s="186">
        <v>1</v>
      </c>
      <c r="E117" s="186">
        <v>3</v>
      </c>
      <c r="F117" s="189"/>
      <c r="G117" s="82" t="s">
        <v>574</v>
      </c>
      <c r="H117" s="87"/>
      <c r="I117" s="31">
        <f t="shared" si="3"/>
        <v>0</v>
      </c>
      <c r="J117" s="109">
        <v>0</v>
      </c>
      <c r="K117" s="109">
        <v>0</v>
      </c>
      <c r="AC117" s="55"/>
      <c r="AD117" s="55"/>
      <c r="AE117" s="55"/>
      <c r="AF117" s="55"/>
    </row>
    <row r="118" spans="2:32" ht="40.5">
      <c r="B118" s="181"/>
      <c r="C118" s="185"/>
      <c r="D118" s="186"/>
      <c r="E118" s="186"/>
      <c r="F118" s="189"/>
      <c r="G118" s="82" t="s">
        <v>974</v>
      </c>
      <c r="H118" s="83"/>
      <c r="I118" s="31">
        <f t="shared" si="3"/>
        <v>0</v>
      </c>
      <c r="J118" s="109"/>
      <c r="K118" s="109"/>
      <c r="AC118" s="55"/>
      <c r="AD118" s="55"/>
      <c r="AE118" s="55"/>
      <c r="AF118" s="55"/>
    </row>
    <row r="119" spans="2:32" ht="15" customHeight="1">
      <c r="B119" s="181">
        <v>2320</v>
      </c>
      <c r="C119" s="176" t="s">
        <v>172</v>
      </c>
      <c r="D119" s="177">
        <v>2</v>
      </c>
      <c r="E119" s="177">
        <v>0</v>
      </c>
      <c r="F119" s="191"/>
      <c r="G119" s="78" t="s">
        <v>575</v>
      </c>
      <c r="H119" s="79" t="s">
        <v>319</v>
      </c>
      <c r="I119" s="109">
        <f t="shared" si="3"/>
        <v>1630</v>
      </c>
      <c r="J119" s="109">
        <f>SUM(J120)</f>
        <v>1630</v>
      </c>
      <c r="K119" s="109">
        <f>SUM(K120)</f>
        <v>0</v>
      </c>
      <c r="AC119" s="55"/>
      <c r="AD119" s="55"/>
      <c r="AE119" s="55"/>
      <c r="AF119" s="55"/>
    </row>
    <row r="120" spans="2:32" ht="15" customHeight="1">
      <c r="B120" s="181">
        <v>2321</v>
      </c>
      <c r="C120" s="185" t="s">
        <v>172</v>
      </c>
      <c r="D120" s="186">
        <v>2</v>
      </c>
      <c r="E120" s="186">
        <v>1</v>
      </c>
      <c r="F120" s="189"/>
      <c r="G120" s="82" t="s">
        <v>576</v>
      </c>
      <c r="H120" s="87" t="s">
        <v>320</v>
      </c>
      <c r="I120" s="31">
        <f t="shared" si="3"/>
        <v>1630</v>
      </c>
      <c r="J120" s="31">
        <f>J122+J123+J124</f>
        <v>1630</v>
      </c>
      <c r="K120" s="109">
        <v>0</v>
      </c>
      <c r="AC120" s="55"/>
      <c r="AD120" s="55"/>
      <c r="AE120" s="55"/>
      <c r="AF120" s="55"/>
    </row>
    <row r="121" spans="2:32" ht="40.5">
      <c r="B121" s="181"/>
      <c r="C121" s="185"/>
      <c r="D121" s="186"/>
      <c r="E121" s="186"/>
      <c r="F121" s="189"/>
      <c r="G121" s="82" t="s">
        <v>974</v>
      </c>
      <c r="H121" s="83"/>
      <c r="I121" s="31">
        <f t="shared" si="3"/>
        <v>0</v>
      </c>
      <c r="J121" s="109"/>
      <c r="K121" s="109"/>
      <c r="AC121" s="55"/>
      <c r="AD121" s="55"/>
      <c r="AE121" s="55"/>
      <c r="AF121" s="55"/>
    </row>
    <row r="122" spans="2:32" ht="17.25">
      <c r="B122" s="181"/>
      <c r="C122" s="185"/>
      <c r="D122" s="186"/>
      <c r="E122" s="186"/>
      <c r="F122" s="189">
        <v>4239</v>
      </c>
      <c r="G122" s="196" t="s">
        <v>780</v>
      </c>
      <c r="H122" s="83"/>
      <c r="I122" s="31">
        <f>J122</f>
        <v>130</v>
      </c>
      <c r="J122" s="109">
        <v>130</v>
      </c>
      <c r="K122" s="109"/>
      <c r="AC122" s="55"/>
      <c r="AD122" s="55"/>
      <c r="AE122" s="55"/>
      <c r="AF122" s="55"/>
    </row>
    <row r="123" spans="2:32" ht="27">
      <c r="B123" s="181"/>
      <c r="C123" s="185"/>
      <c r="D123" s="186"/>
      <c r="E123" s="186"/>
      <c r="F123" s="189">
        <v>4841</v>
      </c>
      <c r="G123" s="260" t="s">
        <v>1031</v>
      </c>
      <c r="H123" s="83"/>
      <c r="I123" s="31">
        <f>J123</f>
        <v>750</v>
      </c>
      <c r="J123" s="109">
        <v>750</v>
      </c>
      <c r="K123" s="109"/>
      <c r="AC123" s="55"/>
      <c r="AD123" s="55"/>
      <c r="AE123" s="55"/>
      <c r="AF123" s="55"/>
    </row>
    <row r="124" spans="2:32" ht="27">
      <c r="B124" s="181"/>
      <c r="C124" s="185"/>
      <c r="D124" s="186"/>
      <c r="E124" s="186"/>
      <c r="F124" s="189">
        <v>4842</v>
      </c>
      <c r="G124" s="110" t="s">
        <v>852</v>
      </c>
      <c r="H124" s="83"/>
      <c r="I124" s="109">
        <f t="shared" si="3"/>
        <v>750</v>
      </c>
      <c r="J124" s="109">
        <v>750</v>
      </c>
      <c r="K124" s="109"/>
      <c r="AC124" s="55"/>
      <c r="AD124" s="55"/>
      <c r="AE124" s="55"/>
      <c r="AF124" s="55"/>
    </row>
    <row r="125" spans="2:32" ht="27">
      <c r="B125" s="181">
        <v>2330</v>
      </c>
      <c r="C125" s="176" t="s">
        <v>172</v>
      </c>
      <c r="D125" s="177">
        <v>3</v>
      </c>
      <c r="E125" s="177">
        <v>0</v>
      </c>
      <c r="F125" s="191"/>
      <c r="G125" s="78" t="s">
        <v>577</v>
      </c>
      <c r="H125" s="79" t="s">
        <v>321</v>
      </c>
      <c r="I125" s="31">
        <f t="shared" si="3"/>
        <v>0</v>
      </c>
      <c r="J125" s="109">
        <f>SUM(J126+J128)</f>
        <v>0</v>
      </c>
      <c r="K125" s="109">
        <f>SUM(K126)</f>
        <v>0</v>
      </c>
      <c r="AC125" s="55"/>
      <c r="AD125" s="55"/>
      <c r="AE125" s="55"/>
      <c r="AF125" s="55"/>
    </row>
    <row r="126" spans="2:32" ht="15" customHeight="1">
      <c r="B126" s="181">
        <v>2331</v>
      </c>
      <c r="C126" s="185" t="s">
        <v>172</v>
      </c>
      <c r="D126" s="186">
        <v>3</v>
      </c>
      <c r="E126" s="186">
        <v>1</v>
      </c>
      <c r="F126" s="189"/>
      <c r="G126" s="82" t="s">
        <v>578</v>
      </c>
      <c r="H126" s="87" t="s">
        <v>322</v>
      </c>
      <c r="I126" s="31">
        <f t="shared" si="3"/>
        <v>0</v>
      </c>
      <c r="J126" s="109">
        <v>0</v>
      </c>
      <c r="K126" s="109">
        <v>0</v>
      </c>
      <c r="AC126" s="55"/>
      <c r="AD126" s="55"/>
      <c r="AE126" s="55"/>
      <c r="AF126" s="55"/>
    </row>
    <row r="127" spans="2:32" ht="40.5">
      <c r="B127" s="181"/>
      <c r="C127" s="185"/>
      <c r="D127" s="186"/>
      <c r="E127" s="186"/>
      <c r="F127" s="189"/>
      <c r="G127" s="82" t="s">
        <v>974</v>
      </c>
      <c r="H127" s="83"/>
      <c r="I127" s="31">
        <f>SUM(J127:K127)</f>
        <v>0</v>
      </c>
      <c r="J127" s="109"/>
      <c r="K127" s="109"/>
      <c r="AC127" s="55"/>
      <c r="AD127" s="55"/>
      <c r="AE127" s="55"/>
      <c r="AF127" s="55"/>
    </row>
    <row r="128" spans="2:32" ht="15" customHeight="1">
      <c r="B128" s="181">
        <v>2332</v>
      </c>
      <c r="C128" s="185" t="s">
        <v>172</v>
      </c>
      <c r="D128" s="186">
        <v>3</v>
      </c>
      <c r="E128" s="186">
        <v>2</v>
      </c>
      <c r="F128" s="189"/>
      <c r="G128" s="82" t="s">
        <v>579</v>
      </c>
      <c r="H128" s="87"/>
      <c r="I128" s="31">
        <f aca="true" t="shared" si="4" ref="I128:I160">SUM(J128:K128)</f>
        <v>0</v>
      </c>
      <c r="J128" s="109">
        <v>0</v>
      </c>
      <c r="K128" s="109">
        <v>0</v>
      </c>
      <c r="AC128" s="55"/>
      <c r="AD128" s="55"/>
      <c r="AE128" s="55"/>
      <c r="AF128" s="55"/>
    </row>
    <row r="129" spans="2:32" ht="40.5">
      <c r="B129" s="181"/>
      <c r="C129" s="185"/>
      <c r="D129" s="186"/>
      <c r="E129" s="186"/>
      <c r="F129" s="189"/>
      <c r="G129" s="82" t="s">
        <v>974</v>
      </c>
      <c r="H129" s="83"/>
      <c r="I129" s="31">
        <f t="shared" si="4"/>
        <v>0</v>
      </c>
      <c r="J129" s="109"/>
      <c r="K129" s="109"/>
      <c r="AC129" s="55"/>
      <c r="AD129" s="55"/>
      <c r="AE129" s="55"/>
      <c r="AF129" s="55"/>
    </row>
    <row r="130" spans="2:32" ht="15" customHeight="1">
      <c r="B130" s="181">
        <v>2340</v>
      </c>
      <c r="C130" s="176" t="s">
        <v>172</v>
      </c>
      <c r="D130" s="177">
        <v>4</v>
      </c>
      <c r="E130" s="177">
        <v>0</v>
      </c>
      <c r="F130" s="191"/>
      <c r="G130" s="78" t="s">
        <v>580</v>
      </c>
      <c r="H130" s="87"/>
      <c r="I130" s="31">
        <f t="shared" si="4"/>
        <v>0</v>
      </c>
      <c r="J130" s="109">
        <f>SUM(J131)</f>
        <v>0</v>
      </c>
      <c r="K130" s="109">
        <f>SUM(K131)</f>
        <v>0</v>
      </c>
      <c r="AC130" s="55"/>
      <c r="AD130" s="55"/>
      <c r="AE130" s="55"/>
      <c r="AF130" s="55"/>
    </row>
    <row r="131" spans="2:32" ht="15" customHeight="1">
      <c r="B131" s="181">
        <v>2341</v>
      </c>
      <c r="C131" s="185" t="s">
        <v>172</v>
      </c>
      <c r="D131" s="186">
        <v>4</v>
      </c>
      <c r="E131" s="186">
        <v>1</v>
      </c>
      <c r="F131" s="189"/>
      <c r="G131" s="82" t="s">
        <v>581</v>
      </c>
      <c r="H131" s="87"/>
      <c r="I131" s="31">
        <f t="shared" si="4"/>
        <v>0</v>
      </c>
      <c r="J131" s="109">
        <v>0</v>
      </c>
      <c r="K131" s="109">
        <v>0</v>
      </c>
      <c r="AC131" s="55"/>
      <c r="AD131" s="55"/>
      <c r="AE131" s="55"/>
      <c r="AF131" s="55"/>
    </row>
    <row r="132" spans="2:32" ht="40.5">
      <c r="B132" s="181"/>
      <c r="C132" s="185"/>
      <c r="D132" s="186"/>
      <c r="E132" s="186"/>
      <c r="F132" s="189"/>
      <c r="G132" s="82" t="s">
        <v>974</v>
      </c>
      <c r="H132" s="83"/>
      <c r="I132" s="31">
        <f t="shared" si="4"/>
        <v>0</v>
      </c>
      <c r="J132" s="109"/>
      <c r="K132" s="109"/>
      <c r="AC132" s="55"/>
      <c r="AD132" s="55"/>
      <c r="AE132" s="55"/>
      <c r="AF132" s="55"/>
    </row>
    <row r="133" spans="2:32" ht="15" customHeight="1">
      <c r="B133" s="181">
        <v>2350</v>
      </c>
      <c r="C133" s="176" t="s">
        <v>172</v>
      </c>
      <c r="D133" s="177">
        <v>5</v>
      </c>
      <c r="E133" s="177">
        <v>0</v>
      </c>
      <c r="F133" s="191"/>
      <c r="G133" s="78" t="s">
        <v>582</v>
      </c>
      <c r="H133" s="79" t="s">
        <v>323</v>
      </c>
      <c r="I133" s="31">
        <f t="shared" si="4"/>
        <v>0</v>
      </c>
      <c r="J133" s="109">
        <f>SUM(J134)</f>
        <v>0</v>
      </c>
      <c r="K133" s="109">
        <f>SUM(K134)</f>
        <v>0</v>
      </c>
      <c r="AC133" s="55"/>
      <c r="AD133" s="55"/>
      <c r="AE133" s="55"/>
      <c r="AF133" s="55"/>
    </row>
    <row r="134" spans="2:32" ht="15" customHeight="1">
      <c r="B134" s="181">
        <v>2351</v>
      </c>
      <c r="C134" s="185" t="s">
        <v>172</v>
      </c>
      <c r="D134" s="186">
        <v>5</v>
      </c>
      <c r="E134" s="186">
        <v>1</v>
      </c>
      <c r="F134" s="189"/>
      <c r="G134" s="82" t="s">
        <v>583</v>
      </c>
      <c r="H134" s="87" t="s">
        <v>323</v>
      </c>
      <c r="I134" s="31">
        <f t="shared" si="4"/>
        <v>0</v>
      </c>
      <c r="J134" s="109">
        <v>0</v>
      </c>
      <c r="K134" s="109">
        <v>0</v>
      </c>
      <c r="AC134" s="55"/>
      <c r="AD134" s="55"/>
      <c r="AE134" s="55"/>
      <c r="AF134" s="55"/>
    </row>
    <row r="135" spans="2:32" ht="40.5">
      <c r="B135" s="181"/>
      <c r="C135" s="185"/>
      <c r="D135" s="186"/>
      <c r="E135" s="186"/>
      <c r="F135" s="189"/>
      <c r="G135" s="82" t="s">
        <v>974</v>
      </c>
      <c r="H135" s="83"/>
      <c r="I135" s="31">
        <f t="shared" si="4"/>
        <v>0</v>
      </c>
      <c r="J135" s="109"/>
      <c r="K135" s="109"/>
      <c r="AC135" s="55"/>
      <c r="AD135" s="55"/>
      <c r="AE135" s="55"/>
      <c r="AF135" s="55"/>
    </row>
    <row r="136" spans="2:32" ht="40.5">
      <c r="B136" s="181">
        <v>2360</v>
      </c>
      <c r="C136" s="176" t="s">
        <v>172</v>
      </c>
      <c r="D136" s="177">
        <v>6</v>
      </c>
      <c r="E136" s="177">
        <v>0</v>
      </c>
      <c r="F136" s="191"/>
      <c r="G136" s="78" t="s">
        <v>584</v>
      </c>
      <c r="H136" s="79" t="s">
        <v>324</v>
      </c>
      <c r="I136" s="31">
        <f t="shared" si="4"/>
        <v>0</v>
      </c>
      <c r="J136" s="109">
        <f>SUM(J137)</f>
        <v>0</v>
      </c>
      <c r="K136" s="109">
        <f>SUM(K137)</f>
        <v>0</v>
      </c>
      <c r="AC136" s="55"/>
      <c r="AD136" s="55"/>
      <c r="AE136" s="55"/>
      <c r="AF136" s="55"/>
    </row>
    <row r="137" spans="2:32" ht="25.5" customHeight="1">
      <c r="B137" s="181">
        <v>2361</v>
      </c>
      <c r="C137" s="185" t="s">
        <v>172</v>
      </c>
      <c r="D137" s="186">
        <v>6</v>
      </c>
      <c r="E137" s="186">
        <v>1</v>
      </c>
      <c r="F137" s="189"/>
      <c r="G137" s="82" t="s">
        <v>585</v>
      </c>
      <c r="H137" s="87" t="s">
        <v>325</v>
      </c>
      <c r="I137" s="31">
        <f t="shared" si="4"/>
        <v>0</v>
      </c>
      <c r="J137" s="109">
        <v>0</v>
      </c>
      <c r="K137" s="109">
        <v>0</v>
      </c>
      <c r="AC137" s="55"/>
      <c r="AD137" s="55"/>
      <c r="AE137" s="55"/>
      <c r="AF137" s="55"/>
    </row>
    <row r="138" spans="2:32" ht="40.5">
      <c r="B138" s="181"/>
      <c r="C138" s="185"/>
      <c r="D138" s="186"/>
      <c r="E138" s="186"/>
      <c r="F138" s="189"/>
      <c r="G138" s="82" t="s">
        <v>974</v>
      </c>
      <c r="H138" s="83"/>
      <c r="I138" s="31">
        <f t="shared" si="4"/>
        <v>0</v>
      </c>
      <c r="J138" s="109"/>
      <c r="K138" s="109"/>
      <c r="AC138" s="55"/>
      <c r="AD138" s="55"/>
      <c r="AE138" s="55"/>
      <c r="AF138" s="55"/>
    </row>
    <row r="139" spans="2:32" ht="25.5" customHeight="1">
      <c r="B139" s="181">
        <v>2370</v>
      </c>
      <c r="C139" s="176" t="s">
        <v>172</v>
      </c>
      <c r="D139" s="177">
        <v>7</v>
      </c>
      <c r="E139" s="177">
        <v>0</v>
      </c>
      <c r="F139" s="191"/>
      <c r="G139" s="78" t="s">
        <v>980</v>
      </c>
      <c r="H139" s="79" t="s">
        <v>326</v>
      </c>
      <c r="I139" s="31">
        <f t="shared" si="4"/>
        <v>0</v>
      </c>
      <c r="J139" s="109">
        <f>SUM(J140)</f>
        <v>0</v>
      </c>
      <c r="K139" s="109">
        <f>SUM(K140)</f>
        <v>0</v>
      </c>
      <c r="AC139" s="55"/>
      <c r="AD139" s="55"/>
      <c r="AE139" s="55"/>
      <c r="AF139" s="55"/>
    </row>
    <row r="140" spans="2:32" ht="27">
      <c r="B140" s="181">
        <v>2371</v>
      </c>
      <c r="C140" s="185" t="s">
        <v>172</v>
      </c>
      <c r="D140" s="186">
        <v>7</v>
      </c>
      <c r="E140" s="186">
        <v>1</v>
      </c>
      <c r="F140" s="189"/>
      <c r="G140" s="82" t="s">
        <v>587</v>
      </c>
      <c r="H140" s="87" t="s">
        <v>327</v>
      </c>
      <c r="I140" s="31">
        <f t="shared" si="4"/>
        <v>0</v>
      </c>
      <c r="J140" s="109">
        <v>0</v>
      </c>
      <c r="K140" s="109">
        <v>0</v>
      </c>
      <c r="AC140" s="55"/>
      <c r="AD140" s="55"/>
      <c r="AE140" s="55"/>
      <c r="AF140" s="55"/>
    </row>
    <row r="141" spans="2:32" ht="40.5">
      <c r="B141" s="181"/>
      <c r="C141" s="185"/>
      <c r="D141" s="186"/>
      <c r="E141" s="186"/>
      <c r="F141" s="189"/>
      <c r="G141" s="82" t="s">
        <v>974</v>
      </c>
      <c r="H141" s="83"/>
      <c r="I141" s="31">
        <f t="shared" si="4"/>
        <v>0</v>
      </c>
      <c r="J141" s="109"/>
      <c r="K141" s="109"/>
      <c r="AC141" s="55"/>
      <c r="AD141" s="55"/>
      <c r="AE141" s="55"/>
      <c r="AF141" s="55"/>
    </row>
    <row r="142" spans="2:32" s="76" customFormat="1" ht="40.5" customHeight="1">
      <c r="B142" s="108">
        <v>2400</v>
      </c>
      <c r="C142" s="176" t="s">
        <v>173</v>
      </c>
      <c r="D142" s="177">
        <v>0</v>
      </c>
      <c r="E142" s="177">
        <v>0</v>
      </c>
      <c r="F142" s="191"/>
      <c r="G142" s="93" t="s">
        <v>996</v>
      </c>
      <c r="H142" s="88" t="s">
        <v>328</v>
      </c>
      <c r="I142" s="31">
        <f t="shared" si="4"/>
        <v>32641.82</v>
      </c>
      <c r="J142" s="31">
        <f>SUM(J143,J148,J159,J168,J175,J189,J192,J201,J214)</f>
        <v>18574</v>
      </c>
      <c r="K142" s="31">
        <f>SUM(K143,K148,K159,K168,K175,K189,K192,K201,K214)</f>
        <v>14067.82</v>
      </c>
      <c r="L142" s="179"/>
      <c r="M142" s="179"/>
      <c r="N142" s="179"/>
      <c r="O142" s="179"/>
      <c r="P142" s="179"/>
      <c r="Q142" s="212"/>
      <c r="AC142" s="77"/>
      <c r="AD142" s="77"/>
      <c r="AE142" s="77"/>
      <c r="AF142" s="77"/>
    </row>
    <row r="143" spans="2:32" ht="29.25" customHeight="1">
      <c r="B143" s="181">
        <v>2410</v>
      </c>
      <c r="C143" s="176" t="s">
        <v>173</v>
      </c>
      <c r="D143" s="177">
        <v>1</v>
      </c>
      <c r="E143" s="177">
        <v>0</v>
      </c>
      <c r="F143" s="191"/>
      <c r="G143" s="78" t="s">
        <v>588</v>
      </c>
      <c r="H143" s="79" t="s">
        <v>330</v>
      </c>
      <c r="I143" s="31">
        <f t="shared" si="4"/>
        <v>0</v>
      </c>
      <c r="J143" s="109">
        <f>SUM(J144,J146)</f>
        <v>0</v>
      </c>
      <c r="K143" s="109">
        <f>SUM(K144)</f>
        <v>0</v>
      </c>
      <c r="AC143" s="55"/>
      <c r="AD143" s="55"/>
      <c r="AE143" s="55"/>
      <c r="AF143" s="55"/>
    </row>
    <row r="144" spans="2:32" ht="27">
      <c r="B144" s="181">
        <v>2411</v>
      </c>
      <c r="C144" s="185" t="s">
        <v>173</v>
      </c>
      <c r="D144" s="186">
        <v>1</v>
      </c>
      <c r="E144" s="186">
        <v>1</v>
      </c>
      <c r="F144" s="189"/>
      <c r="G144" s="82" t="s">
        <v>589</v>
      </c>
      <c r="H144" s="83" t="s">
        <v>331</v>
      </c>
      <c r="I144" s="31">
        <f t="shared" si="4"/>
        <v>0</v>
      </c>
      <c r="J144" s="109">
        <v>0</v>
      </c>
      <c r="K144" s="109">
        <v>0</v>
      </c>
      <c r="AC144" s="55"/>
      <c r="AD144" s="55"/>
      <c r="AE144" s="55"/>
      <c r="AF144" s="55"/>
    </row>
    <row r="145" spans="2:32" ht="40.5">
      <c r="B145" s="181"/>
      <c r="C145" s="185"/>
      <c r="D145" s="186"/>
      <c r="E145" s="186"/>
      <c r="F145" s="189"/>
      <c r="G145" s="82" t="s">
        <v>974</v>
      </c>
      <c r="H145" s="83"/>
      <c r="I145" s="31">
        <f t="shared" si="4"/>
        <v>0</v>
      </c>
      <c r="J145" s="109"/>
      <c r="K145" s="109"/>
      <c r="AC145" s="55"/>
      <c r="AD145" s="55"/>
      <c r="AE145" s="55"/>
      <c r="AF145" s="55"/>
    </row>
    <row r="146" spans="2:32" ht="27">
      <c r="B146" s="181">
        <v>2412</v>
      </c>
      <c r="C146" s="185" t="s">
        <v>173</v>
      </c>
      <c r="D146" s="186">
        <v>1</v>
      </c>
      <c r="E146" s="186">
        <v>2</v>
      </c>
      <c r="F146" s="189"/>
      <c r="G146" s="82" t="s">
        <v>590</v>
      </c>
      <c r="H146" s="87" t="s">
        <v>332</v>
      </c>
      <c r="I146" s="31">
        <f t="shared" si="4"/>
        <v>0</v>
      </c>
      <c r="J146" s="109">
        <v>0</v>
      </c>
      <c r="K146" s="109">
        <v>0</v>
      </c>
      <c r="AC146" s="55"/>
      <c r="AD146" s="55"/>
      <c r="AE146" s="55"/>
      <c r="AF146" s="55"/>
    </row>
    <row r="147" spans="2:32" ht="40.5">
      <c r="B147" s="181"/>
      <c r="C147" s="185"/>
      <c r="D147" s="186"/>
      <c r="E147" s="186"/>
      <c r="F147" s="189"/>
      <c r="G147" s="82" t="s">
        <v>974</v>
      </c>
      <c r="H147" s="83"/>
      <c r="I147" s="31">
        <f t="shared" si="4"/>
        <v>0</v>
      </c>
      <c r="J147" s="109"/>
      <c r="K147" s="109"/>
      <c r="AC147" s="55"/>
      <c r="AD147" s="55"/>
      <c r="AE147" s="55"/>
      <c r="AF147" s="55"/>
    </row>
    <row r="148" spans="2:32" ht="39.75" customHeight="1">
      <c r="B148" s="181">
        <v>2420</v>
      </c>
      <c r="C148" s="176" t="s">
        <v>173</v>
      </c>
      <c r="D148" s="177">
        <v>2</v>
      </c>
      <c r="E148" s="177">
        <v>0</v>
      </c>
      <c r="F148" s="191"/>
      <c r="G148" s="78" t="s">
        <v>591</v>
      </c>
      <c r="H148" s="79" t="s">
        <v>333</v>
      </c>
      <c r="I148" s="109">
        <f t="shared" si="4"/>
        <v>80</v>
      </c>
      <c r="J148" s="109">
        <f>SUM(J149,J152,J154,J156)</f>
        <v>80</v>
      </c>
      <c r="K148" s="109">
        <f>SUM(K149,K156)</f>
        <v>0</v>
      </c>
      <c r="AC148" s="55"/>
      <c r="AD148" s="55"/>
      <c r="AE148" s="55"/>
      <c r="AF148" s="55"/>
    </row>
    <row r="149" spans="2:32" ht="15" customHeight="1">
      <c r="B149" s="181">
        <v>2421</v>
      </c>
      <c r="C149" s="185" t="s">
        <v>173</v>
      </c>
      <c r="D149" s="186">
        <v>2</v>
      </c>
      <c r="E149" s="186">
        <v>1</v>
      </c>
      <c r="F149" s="189"/>
      <c r="G149" s="82" t="s">
        <v>592</v>
      </c>
      <c r="H149" s="87" t="s">
        <v>334</v>
      </c>
      <c r="I149" s="31">
        <f t="shared" si="4"/>
        <v>80</v>
      </c>
      <c r="J149" s="109">
        <f>J151</f>
        <v>80</v>
      </c>
      <c r="K149" s="109">
        <f>SUM(K151:K151)</f>
        <v>0</v>
      </c>
      <c r="AC149" s="55"/>
      <c r="AD149" s="55"/>
      <c r="AE149" s="55"/>
      <c r="AF149" s="55"/>
    </row>
    <row r="150" spans="2:32" ht="40.5">
      <c r="B150" s="181"/>
      <c r="C150" s="185"/>
      <c r="D150" s="186"/>
      <c r="E150" s="186"/>
      <c r="F150" s="189"/>
      <c r="G150" s="82" t="s">
        <v>974</v>
      </c>
      <c r="H150" s="83"/>
      <c r="I150" s="31">
        <f t="shared" si="4"/>
        <v>0</v>
      </c>
      <c r="J150" s="109"/>
      <c r="K150" s="109"/>
      <c r="AC150" s="55"/>
      <c r="AD150" s="55"/>
      <c r="AE150" s="55"/>
      <c r="AF150" s="55"/>
    </row>
    <row r="151" spans="2:32" ht="15" customHeight="1">
      <c r="B151" s="181"/>
      <c r="C151" s="185"/>
      <c r="D151" s="186"/>
      <c r="E151" s="186"/>
      <c r="F151" s="181">
        <v>4235</v>
      </c>
      <c r="G151" s="50" t="s">
        <v>777</v>
      </c>
      <c r="H151" s="83"/>
      <c r="I151" s="109">
        <f t="shared" si="4"/>
        <v>80</v>
      </c>
      <c r="J151" s="109">
        <v>80</v>
      </c>
      <c r="K151" s="109"/>
      <c r="AC151" s="55"/>
      <c r="AD151" s="55"/>
      <c r="AE151" s="55"/>
      <c r="AF151" s="55"/>
    </row>
    <row r="152" spans="2:32" ht="15" customHeight="1">
      <c r="B152" s="181">
        <v>2422</v>
      </c>
      <c r="C152" s="185" t="s">
        <v>173</v>
      </c>
      <c r="D152" s="186">
        <v>2</v>
      </c>
      <c r="E152" s="186">
        <v>2</v>
      </c>
      <c r="F152" s="189"/>
      <c r="G152" s="82" t="s">
        <v>593</v>
      </c>
      <c r="H152" s="87" t="s">
        <v>335</v>
      </c>
      <c r="I152" s="31">
        <f t="shared" si="4"/>
        <v>0</v>
      </c>
      <c r="J152" s="109">
        <v>0</v>
      </c>
      <c r="K152" s="109">
        <v>0</v>
      </c>
      <c r="AC152" s="55"/>
      <c r="AD152" s="55"/>
      <c r="AE152" s="55"/>
      <c r="AF152" s="55"/>
    </row>
    <row r="153" spans="2:32" ht="40.5">
      <c r="B153" s="181"/>
      <c r="C153" s="185"/>
      <c r="D153" s="186"/>
      <c r="E153" s="186"/>
      <c r="F153" s="189"/>
      <c r="G153" s="82" t="s">
        <v>974</v>
      </c>
      <c r="H153" s="83"/>
      <c r="I153" s="31">
        <f t="shared" si="4"/>
        <v>0</v>
      </c>
      <c r="J153" s="109"/>
      <c r="K153" s="109"/>
      <c r="AC153" s="55"/>
      <c r="AD153" s="55"/>
      <c r="AE153" s="55"/>
      <c r="AF153" s="55"/>
    </row>
    <row r="154" spans="2:32" ht="17.25">
      <c r="B154" s="181">
        <v>2423</v>
      </c>
      <c r="C154" s="185" t="s">
        <v>173</v>
      </c>
      <c r="D154" s="186">
        <v>2</v>
      </c>
      <c r="E154" s="186">
        <v>3</v>
      </c>
      <c r="F154" s="189"/>
      <c r="G154" s="82" t="s">
        <v>594</v>
      </c>
      <c r="H154" s="87" t="s">
        <v>336</v>
      </c>
      <c r="I154" s="31">
        <f t="shared" si="4"/>
        <v>0</v>
      </c>
      <c r="J154" s="109">
        <v>0</v>
      </c>
      <c r="K154" s="109">
        <v>0</v>
      </c>
      <c r="AC154" s="55"/>
      <c r="AD154" s="55"/>
      <c r="AE154" s="55"/>
      <c r="AF154" s="55"/>
    </row>
    <row r="155" spans="2:32" ht="40.5">
      <c r="B155" s="181"/>
      <c r="C155" s="185"/>
      <c r="D155" s="186"/>
      <c r="E155" s="186"/>
      <c r="F155" s="189"/>
      <c r="G155" s="82" t="s">
        <v>974</v>
      </c>
      <c r="H155" s="83"/>
      <c r="I155" s="31">
        <f t="shared" si="4"/>
        <v>0</v>
      </c>
      <c r="J155" s="109"/>
      <c r="K155" s="109"/>
      <c r="AC155" s="55"/>
      <c r="AD155" s="55"/>
      <c r="AE155" s="55"/>
      <c r="AF155" s="55"/>
    </row>
    <row r="156" spans="2:32" ht="15" customHeight="1">
      <c r="B156" s="181">
        <v>2424</v>
      </c>
      <c r="C156" s="185" t="s">
        <v>173</v>
      </c>
      <c r="D156" s="186">
        <v>2</v>
      </c>
      <c r="E156" s="186">
        <v>4</v>
      </c>
      <c r="F156" s="189"/>
      <c r="G156" s="82" t="s">
        <v>595</v>
      </c>
      <c r="H156" s="87"/>
      <c r="I156" s="31">
        <f t="shared" si="4"/>
        <v>0</v>
      </c>
      <c r="J156" s="109">
        <v>0</v>
      </c>
      <c r="K156" s="109">
        <f>K158</f>
        <v>0</v>
      </c>
      <c r="AC156" s="55"/>
      <c r="AD156" s="55"/>
      <c r="AE156" s="55"/>
      <c r="AF156" s="55"/>
    </row>
    <row r="157" spans="2:32" ht="40.5">
      <c r="B157" s="181"/>
      <c r="C157" s="185"/>
      <c r="D157" s="186"/>
      <c r="E157" s="186"/>
      <c r="F157" s="189"/>
      <c r="G157" s="82" t="s">
        <v>974</v>
      </c>
      <c r="H157" s="83"/>
      <c r="I157" s="31">
        <f t="shared" si="4"/>
        <v>0</v>
      </c>
      <c r="J157" s="109"/>
      <c r="K157" s="109"/>
      <c r="AC157" s="55"/>
      <c r="AD157" s="55"/>
      <c r="AE157" s="55"/>
      <c r="AF157" s="55"/>
    </row>
    <row r="158" spans="2:32" ht="17.25" hidden="1">
      <c r="B158" s="181"/>
      <c r="C158" s="185"/>
      <c r="D158" s="186"/>
      <c r="E158" s="186"/>
      <c r="F158" s="189">
        <v>5112</v>
      </c>
      <c r="G158" s="110" t="s">
        <v>861</v>
      </c>
      <c r="H158" s="83"/>
      <c r="I158" s="31">
        <f>SUM(J158:K158)</f>
        <v>0</v>
      </c>
      <c r="J158" s="109"/>
      <c r="K158" s="109"/>
      <c r="AC158" s="55"/>
      <c r="AD158" s="55"/>
      <c r="AE158" s="55"/>
      <c r="AF158" s="55"/>
    </row>
    <row r="159" spans="2:32" ht="15" customHeight="1">
      <c r="B159" s="181">
        <v>2430</v>
      </c>
      <c r="C159" s="176" t="s">
        <v>173</v>
      </c>
      <c r="D159" s="177">
        <v>3</v>
      </c>
      <c r="E159" s="177">
        <v>0</v>
      </c>
      <c r="F159" s="191"/>
      <c r="G159" s="78" t="s">
        <v>596</v>
      </c>
      <c r="H159" s="79" t="s">
        <v>337</v>
      </c>
      <c r="I159" s="31">
        <f t="shared" si="4"/>
        <v>0</v>
      </c>
      <c r="J159" s="109">
        <f>SUM(J160,J162,J164,J166)</f>
        <v>0</v>
      </c>
      <c r="K159" s="109">
        <f>SUM(K160,K162,K164,K166)</f>
        <v>0</v>
      </c>
      <c r="AC159" s="55"/>
      <c r="AD159" s="55"/>
      <c r="AE159" s="55"/>
      <c r="AF159" s="55"/>
    </row>
    <row r="160" spans="2:32" ht="15" customHeight="1">
      <c r="B160" s="181">
        <v>2431</v>
      </c>
      <c r="C160" s="185" t="s">
        <v>173</v>
      </c>
      <c r="D160" s="186">
        <v>3</v>
      </c>
      <c r="E160" s="186">
        <v>1</v>
      </c>
      <c r="F160" s="189"/>
      <c r="G160" s="82" t="s">
        <v>597</v>
      </c>
      <c r="H160" s="87" t="s">
        <v>338</v>
      </c>
      <c r="I160" s="31">
        <f t="shared" si="4"/>
        <v>0</v>
      </c>
      <c r="J160" s="109">
        <v>0</v>
      </c>
      <c r="K160" s="109">
        <v>0</v>
      </c>
      <c r="AC160" s="55"/>
      <c r="AD160" s="55"/>
      <c r="AE160" s="55"/>
      <c r="AF160" s="55"/>
    </row>
    <row r="161" spans="2:32" ht="40.5">
      <c r="B161" s="181"/>
      <c r="C161" s="185"/>
      <c r="D161" s="186"/>
      <c r="E161" s="186"/>
      <c r="F161" s="189"/>
      <c r="G161" s="82" t="s">
        <v>974</v>
      </c>
      <c r="H161" s="83"/>
      <c r="I161" s="31">
        <f aca="true" t="shared" si="5" ref="I161:I196">SUM(J161:K161)</f>
        <v>0</v>
      </c>
      <c r="J161" s="109"/>
      <c r="K161" s="109"/>
      <c r="AC161" s="55"/>
      <c r="AD161" s="55"/>
      <c r="AE161" s="55"/>
      <c r="AF161" s="55"/>
    </row>
    <row r="162" spans="2:32" ht="17.25">
      <c r="B162" s="181">
        <v>2432</v>
      </c>
      <c r="C162" s="185" t="s">
        <v>173</v>
      </c>
      <c r="D162" s="186">
        <v>3</v>
      </c>
      <c r="E162" s="186">
        <v>2</v>
      </c>
      <c r="F162" s="189"/>
      <c r="G162" s="82" t="s">
        <v>598</v>
      </c>
      <c r="H162" s="87" t="s">
        <v>339</v>
      </c>
      <c r="I162" s="31">
        <f t="shared" si="5"/>
        <v>0</v>
      </c>
      <c r="J162" s="109">
        <v>0</v>
      </c>
      <c r="K162" s="109">
        <v>0</v>
      </c>
      <c r="AC162" s="55"/>
      <c r="AD162" s="55"/>
      <c r="AE162" s="55"/>
      <c r="AF162" s="55"/>
    </row>
    <row r="163" spans="2:32" ht="40.5">
      <c r="B163" s="181"/>
      <c r="C163" s="185"/>
      <c r="D163" s="186"/>
      <c r="E163" s="186"/>
      <c r="F163" s="189"/>
      <c r="G163" s="82" t="s">
        <v>974</v>
      </c>
      <c r="H163" s="83"/>
      <c r="I163" s="31">
        <f t="shared" si="5"/>
        <v>0</v>
      </c>
      <c r="J163" s="109"/>
      <c r="K163" s="109"/>
      <c r="AC163" s="55"/>
      <c r="AD163" s="55"/>
      <c r="AE163" s="55"/>
      <c r="AF163" s="55"/>
    </row>
    <row r="164" spans="2:32" ht="15" customHeight="1">
      <c r="B164" s="181">
        <v>2433</v>
      </c>
      <c r="C164" s="185" t="s">
        <v>173</v>
      </c>
      <c r="D164" s="186">
        <v>3</v>
      </c>
      <c r="E164" s="186">
        <v>3</v>
      </c>
      <c r="F164" s="189"/>
      <c r="G164" s="82" t="s">
        <v>599</v>
      </c>
      <c r="H164" s="87" t="s">
        <v>340</v>
      </c>
      <c r="I164" s="31">
        <f t="shared" si="5"/>
        <v>0</v>
      </c>
      <c r="J164" s="109">
        <v>0</v>
      </c>
      <c r="K164" s="109">
        <v>0</v>
      </c>
      <c r="AC164" s="55"/>
      <c r="AD164" s="55"/>
      <c r="AE164" s="55"/>
      <c r="AF164" s="55"/>
    </row>
    <row r="165" spans="2:32" ht="38.25" customHeight="1">
      <c r="B165" s="181"/>
      <c r="C165" s="185"/>
      <c r="D165" s="186"/>
      <c r="E165" s="186"/>
      <c r="F165" s="189"/>
      <c r="G165" s="82" t="s">
        <v>974</v>
      </c>
      <c r="H165" s="83"/>
      <c r="I165" s="31">
        <f t="shared" si="5"/>
        <v>0</v>
      </c>
      <c r="J165" s="109"/>
      <c r="K165" s="109"/>
      <c r="AC165" s="55"/>
      <c r="AD165" s="55"/>
      <c r="AE165" s="55"/>
      <c r="AF165" s="55"/>
    </row>
    <row r="166" spans="2:32" ht="15" customHeight="1">
      <c r="B166" s="181">
        <v>2435</v>
      </c>
      <c r="C166" s="176"/>
      <c r="D166" s="177"/>
      <c r="E166" s="177"/>
      <c r="F166" s="191"/>
      <c r="G166" s="82" t="s">
        <v>601</v>
      </c>
      <c r="H166" s="79"/>
      <c r="I166" s="31">
        <f t="shared" si="5"/>
        <v>0</v>
      </c>
      <c r="J166" s="109">
        <v>0</v>
      </c>
      <c r="K166" s="109">
        <v>0</v>
      </c>
      <c r="AC166" s="55"/>
      <c r="AD166" s="55"/>
      <c r="AE166" s="55"/>
      <c r="AF166" s="55"/>
    </row>
    <row r="167" spans="2:32" ht="40.5">
      <c r="B167" s="181"/>
      <c r="C167" s="176"/>
      <c r="D167" s="177"/>
      <c r="E167" s="177"/>
      <c r="F167" s="191"/>
      <c r="G167" s="82" t="s">
        <v>974</v>
      </c>
      <c r="H167" s="79"/>
      <c r="I167" s="31"/>
      <c r="J167" s="109"/>
      <c r="K167" s="109"/>
      <c r="AC167" s="55"/>
      <c r="AD167" s="55"/>
      <c r="AE167" s="55"/>
      <c r="AF167" s="55"/>
    </row>
    <row r="168" spans="2:32" ht="25.5" customHeight="1">
      <c r="B168" s="181">
        <v>2440</v>
      </c>
      <c r="C168" s="176" t="s">
        <v>173</v>
      </c>
      <c r="D168" s="177">
        <v>4</v>
      </c>
      <c r="E168" s="177">
        <v>0</v>
      </c>
      <c r="F168" s="191"/>
      <c r="G168" s="78" t="s">
        <v>603</v>
      </c>
      <c r="H168" s="79" t="s">
        <v>344</v>
      </c>
      <c r="I168" s="31">
        <f t="shared" si="5"/>
        <v>0</v>
      </c>
      <c r="J168" s="109">
        <f>SUM(J169,J171,J173)</f>
        <v>0</v>
      </c>
      <c r="K168" s="109">
        <f>SUM(K169)</f>
        <v>0</v>
      </c>
      <c r="AC168" s="55"/>
      <c r="AD168" s="55"/>
      <c r="AE168" s="55"/>
      <c r="AF168" s="55"/>
    </row>
    <row r="169" spans="2:32" ht="27.75" customHeight="1">
      <c r="B169" s="181">
        <v>2441</v>
      </c>
      <c r="C169" s="185" t="s">
        <v>173</v>
      </c>
      <c r="D169" s="186">
        <v>4</v>
      </c>
      <c r="E169" s="186">
        <v>1</v>
      </c>
      <c r="F169" s="189"/>
      <c r="G169" s="82" t="s">
        <v>604</v>
      </c>
      <c r="H169" s="87" t="s">
        <v>345</v>
      </c>
      <c r="I169" s="31">
        <f t="shared" si="5"/>
        <v>0</v>
      </c>
      <c r="J169" s="109">
        <v>0</v>
      </c>
      <c r="K169" s="109">
        <v>0</v>
      </c>
      <c r="AC169" s="55"/>
      <c r="AD169" s="55"/>
      <c r="AE169" s="55"/>
      <c r="AF169" s="55"/>
    </row>
    <row r="170" spans="2:32" ht="40.5">
      <c r="B170" s="181"/>
      <c r="C170" s="185"/>
      <c r="D170" s="186"/>
      <c r="E170" s="186"/>
      <c r="F170" s="189"/>
      <c r="G170" s="82" t="s">
        <v>974</v>
      </c>
      <c r="H170" s="83"/>
      <c r="I170" s="31">
        <f t="shared" si="5"/>
        <v>0</v>
      </c>
      <c r="J170" s="109"/>
      <c r="K170" s="109"/>
      <c r="AC170" s="55"/>
      <c r="AD170" s="55"/>
      <c r="AE170" s="55"/>
      <c r="AF170" s="55"/>
    </row>
    <row r="171" spans="2:32" ht="17.25">
      <c r="B171" s="181">
        <v>2442</v>
      </c>
      <c r="C171" s="185" t="s">
        <v>173</v>
      </c>
      <c r="D171" s="186">
        <v>4</v>
      </c>
      <c r="E171" s="186">
        <v>2</v>
      </c>
      <c r="F171" s="189"/>
      <c r="G171" s="82" t="s">
        <v>605</v>
      </c>
      <c r="H171" s="87" t="s">
        <v>346</v>
      </c>
      <c r="I171" s="31">
        <f t="shared" si="5"/>
        <v>0</v>
      </c>
      <c r="J171" s="109">
        <v>0</v>
      </c>
      <c r="K171" s="109">
        <v>0</v>
      </c>
      <c r="AC171" s="55"/>
      <c r="AD171" s="55"/>
      <c r="AE171" s="55"/>
      <c r="AF171" s="55"/>
    </row>
    <row r="172" spans="2:32" ht="40.5">
      <c r="B172" s="181"/>
      <c r="C172" s="185"/>
      <c r="D172" s="186"/>
      <c r="E172" s="186"/>
      <c r="F172" s="189"/>
      <c r="G172" s="82" t="s">
        <v>974</v>
      </c>
      <c r="H172" s="83"/>
      <c r="I172" s="31">
        <f t="shared" si="5"/>
        <v>0</v>
      </c>
      <c r="J172" s="109"/>
      <c r="K172" s="109"/>
      <c r="AC172" s="55"/>
      <c r="AD172" s="55"/>
      <c r="AE172" s="55"/>
      <c r="AF172" s="55"/>
    </row>
    <row r="173" spans="2:32" ht="15" customHeight="1">
      <c r="B173" s="181">
        <v>2443</v>
      </c>
      <c r="C173" s="185" t="s">
        <v>173</v>
      </c>
      <c r="D173" s="186">
        <v>4</v>
      </c>
      <c r="E173" s="186">
        <v>3</v>
      </c>
      <c r="F173" s="189"/>
      <c r="G173" s="82" t="s">
        <v>606</v>
      </c>
      <c r="H173" s="87" t="s">
        <v>347</v>
      </c>
      <c r="I173" s="31">
        <f t="shared" si="5"/>
        <v>0</v>
      </c>
      <c r="J173" s="109">
        <v>0</v>
      </c>
      <c r="K173" s="109">
        <v>0</v>
      </c>
      <c r="AC173" s="55"/>
      <c r="AD173" s="55"/>
      <c r="AE173" s="55"/>
      <c r="AF173" s="55"/>
    </row>
    <row r="174" spans="2:32" ht="40.5">
      <c r="B174" s="181"/>
      <c r="C174" s="185"/>
      <c r="D174" s="186"/>
      <c r="E174" s="186"/>
      <c r="F174" s="189"/>
      <c r="G174" s="82" t="s">
        <v>974</v>
      </c>
      <c r="H174" s="83"/>
      <c r="I174" s="31">
        <f t="shared" si="5"/>
        <v>0</v>
      </c>
      <c r="J174" s="109"/>
      <c r="K174" s="109"/>
      <c r="AC174" s="55"/>
      <c r="AD174" s="55"/>
      <c r="AE174" s="55"/>
      <c r="AF174" s="55"/>
    </row>
    <row r="175" spans="2:32" ht="17.25">
      <c r="B175" s="181">
        <v>2450</v>
      </c>
      <c r="C175" s="176" t="s">
        <v>173</v>
      </c>
      <c r="D175" s="177">
        <v>5</v>
      </c>
      <c r="E175" s="177">
        <v>0</v>
      </c>
      <c r="F175" s="191"/>
      <c r="G175" s="78" t="s">
        <v>607</v>
      </c>
      <c r="H175" s="89" t="s">
        <v>348</v>
      </c>
      <c r="I175" s="31">
        <f t="shared" si="5"/>
        <v>80534</v>
      </c>
      <c r="J175" s="109">
        <f>SUM(J176,J181,J183,J185,J187)</f>
        <v>18494</v>
      </c>
      <c r="K175" s="109">
        <f>SUM(K176,K181,K183,K185,K187)</f>
        <v>62040</v>
      </c>
      <c r="AC175" s="55"/>
      <c r="AD175" s="55"/>
      <c r="AE175" s="55"/>
      <c r="AF175" s="55"/>
    </row>
    <row r="176" spans="2:32" ht="17.25">
      <c r="B176" s="181">
        <v>2451</v>
      </c>
      <c r="C176" s="185" t="s">
        <v>173</v>
      </c>
      <c r="D176" s="186">
        <v>5</v>
      </c>
      <c r="E176" s="186">
        <v>1</v>
      </c>
      <c r="F176" s="189"/>
      <c r="G176" s="82" t="s">
        <v>608</v>
      </c>
      <c r="H176" s="87" t="s">
        <v>349</v>
      </c>
      <c r="I176" s="31">
        <f t="shared" si="5"/>
        <v>80534</v>
      </c>
      <c r="J176" s="109">
        <f>SUM(J178,J179)</f>
        <v>18494</v>
      </c>
      <c r="K176" s="109">
        <f>K180</f>
        <v>62040</v>
      </c>
      <c r="AC176" s="55"/>
      <c r="AD176" s="55"/>
      <c r="AE176" s="55"/>
      <c r="AF176" s="55"/>
    </row>
    <row r="177" spans="2:32" ht="40.5">
      <c r="B177" s="181"/>
      <c r="C177" s="185"/>
      <c r="D177" s="186"/>
      <c r="E177" s="186"/>
      <c r="F177" s="189"/>
      <c r="G177" s="82" t="s">
        <v>974</v>
      </c>
      <c r="H177" s="83"/>
      <c r="I177" s="31">
        <f t="shared" si="5"/>
        <v>0</v>
      </c>
      <c r="J177" s="109"/>
      <c r="K177" s="109"/>
      <c r="AC177" s="55"/>
      <c r="AD177" s="55"/>
      <c r="AE177" s="55"/>
      <c r="AF177" s="55"/>
    </row>
    <row r="178" spans="2:32" ht="17.25">
      <c r="B178" s="181"/>
      <c r="C178" s="185"/>
      <c r="D178" s="186"/>
      <c r="E178" s="186"/>
      <c r="F178" s="189">
        <v>4239</v>
      </c>
      <c r="G178" s="196" t="s">
        <v>780</v>
      </c>
      <c r="H178" s="83"/>
      <c r="I178" s="31">
        <f>J178</f>
        <v>0</v>
      </c>
      <c r="J178" s="109">
        <v>0</v>
      </c>
      <c r="K178" s="109"/>
      <c r="AC178" s="55"/>
      <c r="AD178" s="55"/>
      <c r="AE178" s="55"/>
      <c r="AF178" s="55"/>
    </row>
    <row r="179" spans="2:32" ht="27">
      <c r="B179" s="181"/>
      <c r="C179" s="185"/>
      <c r="D179" s="186"/>
      <c r="E179" s="186"/>
      <c r="F179" s="189">
        <v>4251</v>
      </c>
      <c r="G179" s="110" t="s">
        <v>783</v>
      </c>
      <c r="H179" s="83"/>
      <c r="I179" s="109">
        <f>SUM(J179)</f>
        <v>18494</v>
      </c>
      <c r="J179" s="109">
        <v>18494</v>
      </c>
      <c r="K179" s="109">
        <v>0</v>
      </c>
      <c r="AB179" s="84"/>
      <c r="AC179" s="55"/>
      <c r="AD179" s="55"/>
      <c r="AE179" s="55"/>
      <c r="AF179" s="55"/>
    </row>
    <row r="180" spans="2:32" ht="15" customHeight="1">
      <c r="B180" s="181"/>
      <c r="C180" s="185"/>
      <c r="D180" s="186"/>
      <c r="E180" s="186"/>
      <c r="F180" s="189">
        <v>5112</v>
      </c>
      <c r="G180" s="110" t="s">
        <v>861</v>
      </c>
      <c r="H180" s="83"/>
      <c r="I180" s="31">
        <f>SUM(J180:K180)</f>
        <v>62040</v>
      </c>
      <c r="J180" s="109"/>
      <c r="K180" s="109">
        <v>62040</v>
      </c>
      <c r="AC180" s="55"/>
      <c r="AD180" s="55"/>
      <c r="AE180" s="55"/>
      <c r="AF180" s="55"/>
    </row>
    <row r="181" spans="2:32" ht="15" customHeight="1">
      <c r="B181" s="181">
        <v>2452</v>
      </c>
      <c r="C181" s="185" t="s">
        <v>173</v>
      </c>
      <c r="D181" s="186">
        <v>5</v>
      </c>
      <c r="E181" s="186">
        <v>2</v>
      </c>
      <c r="F181" s="189"/>
      <c r="G181" s="82" t="s">
        <v>609</v>
      </c>
      <c r="H181" s="87" t="s">
        <v>350</v>
      </c>
      <c r="I181" s="31">
        <f>SUM(J181)</f>
        <v>0</v>
      </c>
      <c r="J181" s="109">
        <v>0</v>
      </c>
      <c r="K181" s="109">
        <v>0</v>
      </c>
      <c r="AC181" s="55"/>
      <c r="AD181" s="55"/>
      <c r="AE181" s="55"/>
      <c r="AF181" s="55"/>
    </row>
    <row r="182" spans="2:32" ht="40.5">
      <c r="B182" s="181"/>
      <c r="C182" s="185"/>
      <c r="D182" s="186"/>
      <c r="E182" s="186"/>
      <c r="F182" s="189"/>
      <c r="G182" s="82" t="s">
        <v>974</v>
      </c>
      <c r="H182" s="83"/>
      <c r="I182" s="31">
        <f t="shared" si="5"/>
        <v>0</v>
      </c>
      <c r="J182" s="109"/>
      <c r="K182" s="109"/>
      <c r="AC182" s="55"/>
      <c r="AD182" s="55"/>
      <c r="AE182" s="55"/>
      <c r="AF182" s="55"/>
    </row>
    <row r="183" spans="2:32" ht="17.25">
      <c r="B183" s="181">
        <v>2453</v>
      </c>
      <c r="C183" s="185" t="s">
        <v>173</v>
      </c>
      <c r="D183" s="186">
        <v>5</v>
      </c>
      <c r="E183" s="186">
        <v>3</v>
      </c>
      <c r="F183" s="189"/>
      <c r="G183" s="82" t="s">
        <v>610</v>
      </c>
      <c r="H183" s="87" t="s">
        <v>351</v>
      </c>
      <c r="I183" s="31">
        <f>SUM(J183)</f>
        <v>0</v>
      </c>
      <c r="J183" s="109">
        <v>0</v>
      </c>
      <c r="K183" s="109">
        <v>0</v>
      </c>
      <c r="AC183" s="55"/>
      <c r="AD183" s="55"/>
      <c r="AE183" s="55"/>
      <c r="AF183" s="55"/>
    </row>
    <row r="184" spans="2:32" ht="40.5">
      <c r="B184" s="181"/>
      <c r="C184" s="185"/>
      <c r="D184" s="186"/>
      <c r="E184" s="186"/>
      <c r="F184" s="189"/>
      <c r="G184" s="82" t="s">
        <v>974</v>
      </c>
      <c r="H184" s="83"/>
      <c r="I184" s="31">
        <f t="shared" si="5"/>
        <v>0</v>
      </c>
      <c r="J184" s="109"/>
      <c r="K184" s="109"/>
      <c r="AC184" s="55"/>
      <c r="AD184" s="55"/>
      <c r="AE184" s="55"/>
      <c r="AF184" s="55"/>
    </row>
    <row r="185" spans="2:32" ht="15" customHeight="1">
      <c r="B185" s="181">
        <v>2454</v>
      </c>
      <c r="C185" s="185" t="s">
        <v>173</v>
      </c>
      <c r="D185" s="186">
        <v>5</v>
      </c>
      <c r="E185" s="186">
        <v>4</v>
      </c>
      <c r="F185" s="189"/>
      <c r="G185" s="82" t="s">
        <v>611</v>
      </c>
      <c r="H185" s="87" t="s">
        <v>352</v>
      </c>
      <c r="I185" s="31">
        <f>SUM(J185)</f>
        <v>0</v>
      </c>
      <c r="J185" s="109">
        <v>0</v>
      </c>
      <c r="K185" s="109">
        <v>0</v>
      </c>
      <c r="AC185" s="55"/>
      <c r="AD185" s="55"/>
      <c r="AE185" s="55"/>
      <c r="AF185" s="55"/>
    </row>
    <row r="186" spans="2:32" ht="40.5">
      <c r="B186" s="181"/>
      <c r="C186" s="185"/>
      <c r="D186" s="186"/>
      <c r="E186" s="186"/>
      <c r="F186" s="189"/>
      <c r="G186" s="82" t="s">
        <v>974</v>
      </c>
      <c r="H186" s="83"/>
      <c r="I186" s="31">
        <f t="shared" si="5"/>
        <v>0</v>
      </c>
      <c r="J186" s="109"/>
      <c r="K186" s="109"/>
      <c r="AC186" s="55"/>
      <c r="AD186" s="55"/>
      <c r="AE186" s="55"/>
      <c r="AF186" s="55"/>
    </row>
    <row r="187" spans="2:32" ht="15" customHeight="1">
      <c r="B187" s="181">
        <v>2455</v>
      </c>
      <c r="C187" s="185" t="s">
        <v>173</v>
      </c>
      <c r="D187" s="186">
        <v>5</v>
      </c>
      <c r="E187" s="186">
        <v>5</v>
      </c>
      <c r="F187" s="189"/>
      <c r="G187" s="82" t="s">
        <v>612</v>
      </c>
      <c r="H187" s="87" t="s">
        <v>353</v>
      </c>
      <c r="I187" s="31">
        <f>SUM(J187)</f>
        <v>0</v>
      </c>
      <c r="J187" s="109">
        <v>0</v>
      </c>
      <c r="K187" s="109">
        <v>0</v>
      </c>
      <c r="AC187" s="55"/>
      <c r="AD187" s="55"/>
      <c r="AE187" s="55"/>
      <c r="AF187" s="55"/>
    </row>
    <row r="188" spans="2:32" ht="40.5">
      <c r="B188" s="181"/>
      <c r="C188" s="185"/>
      <c r="D188" s="186"/>
      <c r="E188" s="186"/>
      <c r="F188" s="189"/>
      <c r="G188" s="82" t="s">
        <v>974</v>
      </c>
      <c r="H188" s="83"/>
      <c r="I188" s="31">
        <f t="shared" si="5"/>
        <v>0</v>
      </c>
      <c r="J188" s="109"/>
      <c r="K188" s="109"/>
      <c r="AC188" s="55"/>
      <c r="AD188" s="55"/>
      <c r="AE188" s="55"/>
      <c r="AF188" s="55"/>
    </row>
    <row r="189" spans="2:32" ht="15" customHeight="1">
      <c r="B189" s="181">
        <v>2460</v>
      </c>
      <c r="C189" s="176" t="s">
        <v>173</v>
      </c>
      <c r="D189" s="177">
        <v>6</v>
      </c>
      <c r="E189" s="177">
        <v>0</v>
      </c>
      <c r="F189" s="191"/>
      <c r="G189" s="78" t="s">
        <v>613</v>
      </c>
      <c r="H189" s="79" t="s">
        <v>354</v>
      </c>
      <c r="I189" s="31">
        <f t="shared" si="5"/>
        <v>0</v>
      </c>
      <c r="J189" s="109">
        <f>SUM(J190)</f>
        <v>0</v>
      </c>
      <c r="K189" s="109">
        <f>SUM(K190)</f>
        <v>0</v>
      </c>
      <c r="AC189" s="55"/>
      <c r="AD189" s="55"/>
      <c r="AE189" s="55"/>
      <c r="AF189" s="55"/>
    </row>
    <row r="190" spans="2:32" ht="15" customHeight="1">
      <c r="B190" s="181">
        <v>2461</v>
      </c>
      <c r="C190" s="185" t="s">
        <v>173</v>
      </c>
      <c r="D190" s="186">
        <v>6</v>
      </c>
      <c r="E190" s="186">
        <v>1</v>
      </c>
      <c r="F190" s="189"/>
      <c r="G190" s="82" t="s">
        <v>614</v>
      </c>
      <c r="H190" s="87" t="s">
        <v>354</v>
      </c>
      <c r="I190" s="31">
        <f>SUM(J190)</f>
        <v>0</v>
      </c>
      <c r="J190" s="109">
        <v>0</v>
      </c>
      <c r="K190" s="109">
        <v>0</v>
      </c>
      <c r="AC190" s="55"/>
      <c r="AD190" s="55"/>
      <c r="AE190" s="55"/>
      <c r="AF190" s="55"/>
    </row>
    <row r="191" spans="2:32" ht="40.5">
      <c r="B191" s="181"/>
      <c r="C191" s="185"/>
      <c r="D191" s="186"/>
      <c r="E191" s="186"/>
      <c r="F191" s="189"/>
      <c r="G191" s="82" t="s">
        <v>974</v>
      </c>
      <c r="H191" s="83"/>
      <c r="I191" s="31">
        <f t="shared" si="5"/>
        <v>0</v>
      </c>
      <c r="J191" s="109"/>
      <c r="K191" s="109"/>
      <c r="AC191" s="55"/>
      <c r="AD191" s="55"/>
      <c r="AE191" s="55"/>
      <c r="AF191" s="55"/>
    </row>
    <row r="192" spans="2:32" ht="15" customHeight="1">
      <c r="B192" s="181">
        <v>2470</v>
      </c>
      <c r="C192" s="176" t="s">
        <v>173</v>
      </c>
      <c r="D192" s="177">
        <v>7</v>
      </c>
      <c r="E192" s="177">
        <v>0</v>
      </c>
      <c r="F192" s="191"/>
      <c r="G192" s="78" t="s">
        <v>615</v>
      </c>
      <c r="H192" s="89" t="s">
        <v>355</v>
      </c>
      <c r="I192" s="31">
        <f t="shared" si="5"/>
        <v>0</v>
      </c>
      <c r="J192" s="109">
        <f>SUM(J193,J195,J197,J199)</f>
        <v>0</v>
      </c>
      <c r="K192" s="109">
        <f>SUM(K193,K195,K197,K199)</f>
        <v>0</v>
      </c>
      <c r="AC192" s="55"/>
      <c r="AD192" s="55"/>
      <c r="AE192" s="55"/>
      <c r="AF192" s="55"/>
    </row>
    <row r="193" spans="2:32" ht="27">
      <c r="B193" s="181">
        <v>2471</v>
      </c>
      <c r="C193" s="185" t="s">
        <v>173</v>
      </c>
      <c r="D193" s="186">
        <v>7</v>
      </c>
      <c r="E193" s="186">
        <v>1</v>
      </c>
      <c r="F193" s="189"/>
      <c r="G193" s="82" t="s">
        <v>616</v>
      </c>
      <c r="H193" s="87" t="s">
        <v>356</v>
      </c>
      <c r="I193" s="31">
        <f>SUM(J193)</f>
        <v>0</v>
      </c>
      <c r="J193" s="109">
        <v>0</v>
      </c>
      <c r="K193" s="109">
        <v>0</v>
      </c>
      <c r="AC193" s="55"/>
      <c r="AD193" s="55"/>
      <c r="AE193" s="55"/>
      <c r="AF193" s="55"/>
    </row>
    <row r="194" spans="2:32" ht="40.5">
      <c r="B194" s="181"/>
      <c r="C194" s="185"/>
      <c r="D194" s="186"/>
      <c r="E194" s="186"/>
      <c r="F194" s="189"/>
      <c r="G194" s="82" t="s">
        <v>974</v>
      </c>
      <c r="H194" s="83"/>
      <c r="I194" s="31">
        <f t="shared" si="5"/>
        <v>0</v>
      </c>
      <c r="J194" s="109"/>
      <c r="K194" s="109"/>
      <c r="AC194" s="55"/>
      <c r="AD194" s="55"/>
      <c r="AE194" s="55"/>
      <c r="AF194" s="55"/>
    </row>
    <row r="195" spans="2:32" ht="15" customHeight="1">
      <c r="B195" s="181">
        <v>2472</v>
      </c>
      <c r="C195" s="185" t="s">
        <v>173</v>
      </c>
      <c r="D195" s="186">
        <v>7</v>
      </c>
      <c r="E195" s="186">
        <v>2</v>
      </c>
      <c r="F195" s="189"/>
      <c r="G195" s="82" t="s">
        <v>617</v>
      </c>
      <c r="H195" s="91" t="s">
        <v>357</v>
      </c>
      <c r="I195" s="31">
        <f>SUM(J195)</f>
        <v>0</v>
      </c>
      <c r="J195" s="109">
        <v>0</v>
      </c>
      <c r="K195" s="109">
        <v>0</v>
      </c>
      <c r="AC195" s="55"/>
      <c r="AD195" s="55"/>
      <c r="AE195" s="55"/>
      <c r="AF195" s="55"/>
    </row>
    <row r="196" spans="2:32" ht="40.5">
      <c r="B196" s="181"/>
      <c r="C196" s="185"/>
      <c r="D196" s="186"/>
      <c r="E196" s="186"/>
      <c r="F196" s="189"/>
      <c r="G196" s="82" t="s">
        <v>974</v>
      </c>
      <c r="H196" s="83"/>
      <c r="I196" s="31">
        <f t="shared" si="5"/>
        <v>0</v>
      </c>
      <c r="J196" s="109"/>
      <c r="K196" s="109"/>
      <c r="AC196" s="55"/>
      <c r="AD196" s="55"/>
      <c r="AE196" s="55"/>
      <c r="AF196" s="55"/>
    </row>
    <row r="197" spans="2:32" ht="15" customHeight="1">
      <c r="B197" s="181">
        <v>2473</v>
      </c>
      <c r="C197" s="185" t="s">
        <v>173</v>
      </c>
      <c r="D197" s="186">
        <v>7</v>
      </c>
      <c r="E197" s="186">
        <v>3</v>
      </c>
      <c r="F197" s="189"/>
      <c r="G197" s="82" t="s">
        <v>618</v>
      </c>
      <c r="H197" s="87" t="s">
        <v>358</v>
      </c>
      <c r="I197" s="31">
        <f>SUM(J197)</f>
        <v>0</v>
      </c>
      <c r="J197" s="109">
        <v>0</v>
      </c>
      <c r="K197" s="109">
        <v>0</v>
      </c>
      <c r="AC197" s="55"/>
      <c r="AD197" s="55"/>
      <c r="AE197" s="55"/>
      <c r="AF197" s="55"/>
    </row>
    <row r="198" spans="2:32" ht="40.5">
      <c r="B198" s="181"/>
      <c r="C198" s="185"/>
      <c r="D198" s="186"/>
      <c r="E198" s="186"/>
      <c r="F198" s="189"/>
      <c r="G198" s="82" t="s">
        <v>974</v>
      </c>
      <c r="H198" s="83"/>
      <c r="I198" s="31">
        <f aca="true" t="shared" si="6" ref="I198:I248">SUM(J198:K198)</f>
        <v>0</v>
      </c>
      <c r="J198" s="109"/>
      <c r="K198" s="109"/>
      <c r="AC198" s="55"/>
      <c r="AD198" s="55"/>
      <c r="AE198" s="55"/>
      <c r="AF198" s="55"/>
    </row>
    <row r="199" spans="2:32" ht="15" customHeight="1">
      <c r="B199" s="181">
        <v>2474</v>
      </c>
      <c r="C199" s="185" t="s">
        <v>173</v>
      </c>
      <c r="D199" s="186">
        <v>7</v>
      </c>
      <c r="E199" s="186">
        <v>4</v>
      </c>
      <c r="F199" s="189"/>
      <c r="G199" s="82" t="s">
        <v>619</v>
      </c>
      <c r="H199" s="83" t="s">
        <v>359</v>
      </c>
      <c r="I199" s="31">
        <f>J199+K199</f>
        <v>0</v>
      </c>
      <c r="J199" s="109">
        <v>0</v>
      </c>
      <c r="K199" s="109">
        <v>0</v>
      </c>
      <c r="AC199" s="55"/>
      <c r="AD199" s="55"/>
      <c r="AE199" s="55"/>
      <c r="AF199" s="55"/>
    </row>
    <row r="200" spans="2:32" ht="40.5">
      <c r="B200" s="181"/>
      <c r="C200" s="185"/>
      <c r="D200" s="186"/>
      <c r="E200" s="186"/>
      <c r="F200" s="189"/>
      <c r="G200" s="82" t="s">
        <v>974</v>
      </c>
      <c r="H200" s="83"/>
      <c r="I200" s="31">
        <f t="shared" si="6"/>
        <v>0</v>
      </c>
      <c r="J200" s="109"/>
      <c r="K200" s="109"/>
      <c r="AC200" s="55"/>
      <c r="AD200" s="55"/>
      <c r="AE200" s="55"/>
      <c r="AF200" s="55"/>
    </row>
    <row r="201" spans="2:32" ht="38.25" customHeight="1">
      <c r="B201" s="181">
        <v>2480</v>
      </c>
      <c r="C201" s="176" t="s">
        <v>173</v>
      </c>
      <c r="D201" s="177">
        <v>8</v>
      </c>
      <c r="E201" s="177">
        <v>0</v>
      </c>
      <c r="F201" s="191"/>
      <c r="G201" s="78" t="s">
        <v>620</v>
      </c>
      <c r="H201" s="79" t="s">
        <v>360</v>
      </c>
      <c r="I201" s="109">
        <f t="shared" si="6"/>
        <v>4520</v>
      </c>
      <c r="J201" s="109">
        <f>SUM(J202,J204,J206,J208,J210)</f>
        <v>0</v>
      </c>
      <c r="K201" s="109">
        <f>SUM(K202,K204,K206,K208,K210)</f>
        <v>4520</v>
      </c>
      <c r="AC201" s="55"/>
      <c r="AD201" s="55"/>
      <c r="AE201" s="55"/>
      <c r="AF201" s="55"/>
    </row>
    <row r="202" spans="2:32" ht="40.5">
      <c r="B202" s="181">
        <v>2481</v>
      </c>
      <c r="C202" s="185" t="s">
        <v>173</v>
      </c>
      <c r="D202" s="186">
        <v>8</v>
      </c>
      <c r="E202" s="186">
        <v>1</v>
      </c>
      <c r="F202" s="189"/>
      <c r="G202" s="82" t="s">
        <v>621</v>
      </c>
      <c r="H202" s="87" t="s">
        <v>361</v>
      </c>
      <c r="I202" s="31">
        <f t="shared" si="6"/>
        <v>0</v>
      </c>
      <c r="J202" s="109">
        <v>0</v>
      </c>
      <c r="K202" s="109">
        <v>0</v>
      </c>
      <c r="AC202" s="55"/>
      <c r="AD202" s="55"/>
      <c r="AE202" s="55"/>
      <c r="AF202" s="55"/>
    </row>
    <row r="203" spans="2:32" ht="40.5">
      <c r="B203" s="181"/>
      <c r="C203" s="185"/>
      <c r="D203" s="186"/>
      <c r="E203" s="186"/>
      <c r="F203" s="189"/>
      <c r="G203" s="82" t="s">
        <v>974</v>
      </c>
      <c r="H203" s="83"/>
      <c r="I203" s="31">
        <f t="shared" si="6"/>
        <v>0</v>
      </c>
      <c r="J203" s="109"/>
      <c r="K203" s="109"/>
      <c r="AC203" s="55"/>
      <c r="AD203" s="55"/>
      <c r="AE203" s="55"/>
      <c r="AF203" s="55"/>
    </row>
    <row r="204" spans="2:32" ht="41.25" customHeight="1">
      <c r="B204" s="181">
        <v>2482</v>
      </c>
      <c r="C204" s="185" t="s">
        <v>173</v>
      </c>
      <c r="D204" s="186">
        <v>8</v>
      </c>
      <c r="E204" s="186">
        <v>2</v>
      </c>
      <c r="F204" s="189"/>
      <c r="G204" s="82" t="s">
        <v>622</v>
      </c>
      <c r="H204" s="87" t="s">
        <v>362</v>
      </c>
      <c r="I204" s="31">
        <f>SUM(J204)</f>
        <v>0</v>
      </c>
      <c r="J204" s="109">
        <v>0</v>
      </c>
      <c r="K204" s="109">
        <v>0</v>
      </c>
      <c r="AC204" s="55"/>
      <c r="AD204" s="55"/>
      <c r="AE204" s="55"/>
      <c r="AF204" s="55"/>
    </row>
    <row r="205" spans="2:32" ht="40.5">
      <c r="B205" s="181"/>
      <c r="C205" s="185"/>
      <c r="D205" s="186"/>
      <c r="E205" s="186"/>
      <c r="F205" s="189"/>
      <c r="G205" s="82" t="s">
        <v>974</v>
      </c>
      <c r="H205" s="83"/>
      <c r="I205" s="31">
        <f t="shared" si="6"/>
        <v>0</v>
      </c>
      <c r="J205" s="109"/>
      <c r="K205" s="109"/>
      <c r="AC205" s="55"/>
      <c r="AD205" s="55"/>
      <c r="AE205" s="55"/>
      <c r="AF205" s="55"/>
    </row>
    <row r="206" spans="2:32" ht="27">
      <c r="B206" s="181">
        <v>2483</v>
      </c>
      <c r="C206" s="185" t="s">
        <v>173</v>
      </c>
      <c r="D206" s="186">
        <v>8</v>
      </c>
      <c r="E206" s="186">
        <v>3</v>
      </c>
      <c r="F206" s="189"/>
      <c r="G206" s="82" t="s">
        <v>623</v>
      </c>
      <c r="H206" s="87" t="s">
        <v>363</v>
      </c>
      <c r="I206" s="31">
        <f t="shared" si="6"/>
        <v>0</v>
      </c>
      <c r="J206" s="109">
        <v>0</v>
      </c>
      <c r="K206" s="109">
        <v>0</v>
      </c>
      <c r="AC206" s="55"/>
      <c r="AD206" s="55"/>
      <c r="AE206" s="55"/>
      <c r="AF206" s="55"/>
    </row>
    <row r="207" spans="2:32" ht="40.5">
      <c r="B207" s="181"/>
      <c r="C207" s="185"/>
      <c r="D207" s="186"/>
      <c r="E207" s="186"/>
      <c r="F207" s="189"/>
      <c r="G207" s="82" t="s">
        <v>974</v>
      </c>
      <c r="H207" s="83"/>
      <c r="I207" s="31">
        <f t="shared" si="6"/>
        <v>0</v>
      </c>
      <c r="J207" s="109"/>
      <c r="K207" s="109"/>
      <c r="AC207" s="55"/>
      <c r="AD207" s="55"/>
      <c r="AE207" s="55"/>
      <c r="AF207" s="55"/>
    </row>
    <row r="208" spans="2:32" ht="39" customHeight="1">
      <c r="B208" s="181">
        <v>2484</v>
      </c>
      <c r="C208" s="185" t="s">
        <v>173</v>
      </c>
      <c r="D208" s="186">
        <v>8</v>
      </c>
      <c r="E208" s="186">
        <v>4</v>
      </c>
      <c r="F208" s="189"/>
      <c r="G208" s="82" t="s">
        <v>624</v>
      </c>
      <c r="H208" s="87" t="s">
        <v>364</v>
      </c>
      <c r="I208" s="31">
        <f t="shared" si="6"/>
        <v>0</v>
      </c>
      <c r="J208" s="109">
        <v>0</v>
      </c>
      <c r="K208" s="109">
        <v>0</v>
      </c>
      <c r="AC208" s="55"/>
      <c r="AD208" s="55"/>
      <c r="AE208" s="55"/>
      <c r="AF208" s="55"/>
    </row>
    <row r="209" spans="2:32" ht="40.5">
      <c r="B209" s="181"/>
      <c r="C209" s="185"/>
      <c r="D209" s="186"/>
      <c r="E209" s="186"/>
      <c r="F209" s="189"/>
      <c r="G209" s="82" t="s">
        <v>974</v>
      </c>
      <c r="H209" s="83"/>
      <c r="I209" s="31">
        <f t="shared" si="6"/>
        <v>0</v>
      </c>
      <c r="J209" s="109"/>
      <c r="K209" s="109"/>
      <c r="AC209" s="55"/>
      <c r="AD209" s="55"/>
      <c r="AE209" s="55"/>
      <c r="AF209" s="55"/>
    </row>
    <row r="210" spans="2:32" ht="27">
      <c r="B210" s="181"/>
      <c r="C210" s="185" t="s">
        <v>173</v>
      </c>
      <c r="D210" s="186">
        <v>8</v>
      </c>
      <c r="E210" s="186">
        <v>5</v>
      </c>
      <c r="F210" s="189"/>
      <c r="G210" s="82" t="s">
        <v>625</v>
      </c>
      <c r="H210" s="83"/>
      <c r="I210" s="109">
        <f>SUM(J210:K210)</f>
        <v>4520</v>
      </c>
      <c r="J210" s="109">
        <f>J213</f>
        <v>0</v>
      </c>
      <c r="K210" s="109">
        <f>K213</f>
        <v>4520</v>
      </c>
      <c r="AC210" s="55"/>
      <c r="AD210" s="55"/>
      <c r="AE210" s="55"/>
      <c r="AF210" s="55"/>
    </row>
    <row r="211" spans="2:32" ht="40.5">
      <c r="B211" s="181"/>
      <c r="C211" s="185"/>
      <c r="D211" s="186"/>
      <c r="E211" s="186"/>
      <c r="F211" s="189"/>
      <c r="G211" s="82" t="s">
        <v>974</v>
      </c>
      <c r="H211" s="83"/>
      <c r="I211" s="31"/>
      <c r="J211" s="109"/>
      <c r="K211" s="109"/>
      <c r="AC211" s="55"/>
      <c r="AD211" s="55"/>
      <c r="AE211" s="55"/>
      <c r="AF211" s="55"/>
    </row>
    <row r="212" spans="2:32" ht="17.25" hidden="1">
      <c r="B212" s="181"/>
      <c r="C212" s="185"/>
      <c r="D212" s="186"/>
      <c r="E212" s="186"/>
      <c r="F212" s="189">
        <v>5134</v>
      </c>
      <c r="G212" s="110" t="s">
        <v>871</v>
      </c>
      <c r="H212" s="83"/>
      <c r="I212" s="31">
        <f>SUM(J212:K212)</f>
        <v>0</v>
      </c>
      <c r="J212" s="109"/>
      <c r="K212" s="109">
        <v>0</v>
      </c>
      <c r="AC212" s="55"/>
      <c r="AD212" s="55"/>
      <c r="AE212" s="55"/>
      <c r="AF212" s="55"/>
    </row>
    <row r="213" spans="2:32" ht="17.25">
      <c r="B213" s="181"/>
      <c r="C213" s="185"/>
      <c r="D213" s="186"/>
      <c r="E213" s="186"/>
      <c r="F213" s="189">
        <v>5134</v>
      </c>
      <c r="G213" s="110" t="s">
        <v>871</v>
      </c>
      <c r="H213" s="83"/>
      <c r="I213" s="31">
        <f>K213</f>
        <v>4520</v>
      </c>
      <c r="J213" s="109">
        <v>0</v>
      </c>
      <c r="K213" s="109">
        <v>4520</v>
      </c>
      <c r="AC213" s="55"/>
      <c r="AD213" s="55"/>
      <c r="AE213" s="55"/>
      <c r="AF213" s="55"/>
    </row>
    <row r="214" spans="2:32" ht="26.25" customHeight="1">
      <c r="B214" s="181">
        <v>2490</v>
      </c>
      <c r="C214" s="176" t="s">
        <v>173</v>
      </c>
      <c r="D214" s="177">
        <v>9</v>
      </c>
      <c r="E214" s="177">
        <v>0</v>
      </c>
      <c r="F214" s="191"/>
      <c r="G214" s="78" t="s">
        <v>628</v>
      </c>
      <c r="H214" s="79" t="s">
        <v>368</v>
      </c>
      <c r="I214" s="109">
        <f t="shared" si="6"/>
        <v>-52492.18</v>
      </c>
      <c r="J214" s="109">
        <f>SUM(J215)</f>
        <v>0</v>
      </c>
      <c r="K214" s="109">
        <f>SUM(K215)</f>
        <v>-52492.18</v>
      </c>
      <c r="AC214" s="55"/>
      <c r="AD214" s="55"/>
      <c r="AE214" s="55"/>
      <c r="AF214" s="55"/>
    </row>
    <row r="215" spans="2:32" ht="27">
      <c r="B215" s="181">
        <v>2491</v>
      </c>
      <c r="C215" s="185" t="s">
        <v>173</v>
      </c>
      <c r="D215" s="186">
        <v>9</v>
      </c>
      <c r="E215" s="186">
        <v>1</v>
      </c>
      <c r="F215" s="189"/>
      <c r="G215" s="82" t="s">
        <v>629</v>
      </c>
      <c r="H215" s="87" t="s">
        <v>369</v>
      </c>
      <c r="I215" s="109">
        <f t="shared" si="6"/>
        <v>-52492.18</v>
      </c>
      <c r="J215" s="109">
        <f>SUM(J217:J217)</f>
        <v>0</v>
      </c>
      <c r="K215" s="109">
        <f>K217</f>
        <v>-52492.18</v>
      </c>
      <c r="AC215" s="55"/>
      <c r="AD215" s="55"/>
      <c r="AE215" s="55"/>
      <c r="AF215" s="55"/>
    </row>
    <row r="216" spans="2:32" ht="40.5">
      <c r="B216" s="181"/>
      <c r="C216" s="185"/>
      <c r="D216" s="186"/>
      <c r="E216" s="186"/>
      <c r="F216" s="189"/>
      <c r="G216" s="82" t="s">
        <v>974</v>
      </c>
      <c r="H216" s="83"/>
      <c r="I216" s="31">
        <f t="shared" si="6"/>
        <v>0</v>
      </c>
      <c r="J216" s="109"/>
      <c r="K216" s="109"/>
      <c r="AC216" s="55"/>
      <c r="AD216" s="55"/>
      <c r="AE216" s="55"/>
      <c r="AF216" s="55"/>
    </row>
    <row r="217" spans="2:32" ht="27">
      <c r="B217" s="181"/>
      <c r="C217" s="185"/>
      <c r="D217" s="186"/>
      <c r="E217" s="186"/>
      <c r="F217" s="189"/>
      <c r="G217" s="82" t="s">
        <v>629</v>
      </c>
      <c r="H217" s="83"/>
      <c r="I217" s="109">
        <f>K217</f>
        <v>-52492.18</v>
      </c>
      <c r="J217" s="109"/>
      <c r="K217" s="109">
        <v>-52492.18</v>
      </c>
      <c r="P217" s="188"/>
      <c r="AC217" s="55"/>
      <c r="AD217" s="55"/>
      <c r="AE217" s="55"/>
      <c r="AF217" s="55"/>
    </row>
    <row r="218" spans="2:32" s="76" customFormat="1" ht="40.5" customHeight="1">
      <c r="B218" s="108">
        <v>2500</v>
      </c>
      <c r="C218" s="176" t="s">
        <v>174</v>
      </c>
      <c r="D218" s="177">
        <v>0</v>
      </c>
      <c r="E218" s="177">
        <v>0</v>
      </c>
      <c r="F218" s="191"/>
      <c r="G218" s="93" t="s">
        <v>999</v>
      </c>
      <c r="H218" s="88" t="s">
        <v>370</v>
      </c>
      <c r="I218" s="31">
        <f t="shared" si="6"/>
        <v>88736.7</v>
      </c>
      <c r="J218" s="31">
        <f>SUM(J219+J234+J240+J243+J246+J254)</f>
        <v>80303.7</v>
      </c>
      <c r="K218" s="31">
        <f>SUM(K219+K233+K240+K243+K246+K253+K254)</f>
        <v>8433</v>
      </c>
      <c r="L218" s="179"/>
      <c r="M218" s="179"/>
      <c r="N218" s="179"/>
      <c r="O218" s="179"/>
      <c r="P218" s="179"/>
      <c r="Q218" s="212"/>
      <c r="AC218" s="77"/>
      <c r="AD218" s="77"/>
      <c r="AE218" s="77"/>
      <c r="AF218" s="77"/>
    </row>
    <row r="219" spans="2:32" ht="15" customHeight="1">
      <c r="B219" s="181">
        <v>2510</v>
      </c>
      <c r="C219" s="176" t="s">
        <v>174</v>
      </c>
      <c r="D219" s="177">
        <v>1</v>
      </c>
      <c r="E219" s="177">
        <v>0</v>
      </c>
      <c r="F219" s="191"/>
      <c r="G219" s="78" t="s">
        <v>631</v>
      </c>
      <c r="H219" s="79" t="s">
        <v>371</v>
      </c>
      <c r="I219" s="31">
        <f t="shared" si="6"/>
        <v>81803.7</v>
      </c>
      <c r="J219" s="109">
        <f>SUM(J220)</f>
        <v>79303.7</v>
      </c>
      <c r="K219" s="109">
        <f>SUM(K220)</f>
        <v>2500</v>
      </c>
      <c r="M219" s="194"/>
      <c r="N219" s="194"/>
      <c r="O219" s="194"/>
      <c r="AC219" s="55"/>
      <c r="AD219" s="55"/>
      <c r="AE219" s="55"/>
      <c r="AF219" s="55"/>
    </row>
    <row r="220" spans="2:32" ht="15" customHeight="1">
      <c r="B220" s="181">
        <v>2511</v>
      </c>
      <c r="C220" s="185" t="s">
        <v>174</v>
      </c>
      <c r="D220" s="186">
        <v>1</v>
      </c>
      <c r="E220" s="186">
        <v>1</v>
      </c>
      <c r="F220" s="189"/>
      <c r="G220" s="82" t="s">
        <v>632</v>
      </c>
      <c r="H220" s="87" t="s">
        <v>372</v>
      </c>
      <c r="I220" s="31">
        <f t="shared" si="6"/>
        <v>81803.7</v>
      </c>
      <c r="J220" s="109">
        <f>SUM(J222:J231)</f>
        <v>79303.7</v>
      </c>
      <c r="K220" s="109">
        <f>K232</f>
        <v>2500</v>
      </c>
      <c r="M220" s="188"/>
      <c r="N220" s="188"/>
      <c r="O220" s="188"/>
      <c r="AC220" s="55"/>
      <c r="AD220" s="55"/>
      <c r="AE220" s="55"/>
      <c r="AF220" s="55"/>
    </row>
    <row r="221" spans="2:32" ht="40.5">
      <c r="B221" s="181"/>
      <c r="C221" s="185"/>
      <c r="D221" s="186"/>
      <c r="E221" s="186"/>
      <c r="F221" s="189"/>
      <c r="G221" s="82" t="s">
        <v>974</v>
      </c>
      <c r="H221" s="83"/>
      <c r="I221" s="31">
        <f t="shared" si="6"/>
        <v>0</v>
      </c>
      <c r="J221" s="109"/>
      <c r="K221" s="109"/>
      <c r="AC221" s="55"/>
      <c r="AD221" s="55"/>
      <c r="AE221" s="55"/>
      <c r="AF221" s="55"/>
    </row>
    <row r="222" spans="2:32" ht="17.25" customHeight="1">
      <c r="B222" s="181"/>
      <c r="C222" s="185"/>
      <c r="D222" s="186"/>
      <c r="E222" s="186"/>
      <c r="F222" s="189">
        <v>4213</v>
      </c>
      <c r="G222" s="110" t="s">
        <v>763</v>
      </c>
      <c r="H222" s="83"/>
      <c r="I222" s="109">
        <f aca="true" t="shared" si="7" ref="I222:I229">J222</f>
        <v>7800</v>
      </c>
      <c r="J222" s="109">
        <v>7800</v>
      </c>
      <c r="K222" s="109"/>
      <c r="AC222" s="55"/>
      <c r="AD222" s="55"/>
      <c r="AE222" s="55"/>
      <c r="AF222" s="55"/>
    </row>
    <row r="223" spans="2:32" ht="17.25" customHeight="1">
      <c r="B223" s="181"/>
      <c r="C223" s="185"/>
      <c r="D223" s="186"/>
      <c r="E223" s="186"/>
      <c r="F223" s="189">
        <v>4215</v>
      </c>
      <c r="G223" s="110" t="s">
        <v>765</v>
      </c>
      <c r="H223" s="83"/>
      <c r="I223" s="109">
        <f t="shared" si="7"/>
        <v>240</v>
      </c>
      <c r="J223" s="109">
        <v>240</v>
      </c>
      <c r="K223" s="109"/>
      <c r="AC223" s="55"/>
      <c r="AD223" s="55"/>
      <c r="AE223" s="55"/>
      <c r="AF223" s="55"/>
    </row>
    <row r="224" spans="2:32" ht="17.25" customHeight="1">
      <c r="B224" s="181"/>
      <c r="C224" s="185"/>
      <c r="D224" s="186"/>
      <c r="E224" s="186"/>
      <c r="F224" s="189">
        <v>4234</v>
      </c>
      <c r="G224" s="110" t="s">
        <v>776</v>
      </c>
      <c r="H224" s="83"/>
      <c r="I224" s="109">
        <f t="shared" si="7"/>
        <v>120</v>
      </c>
      <c r="J224" s="109">
        <v>120</v>
      </c>
      <c r="K224" s="109"/>
      <c r="AC224" s="55"/>
      <c r="AD224" s="55"/>
      <c r="AE224" s="55"/>
      <c r="AF224" s="55"/>
    </row>
    <row r="225" spans="2:32" ht="17.25" customHeight="1">
      <c r="B225" s="181"/>
      <c r="C225" s="185"/>
      <c r="D225" s="186"/>
      <c r="E225" s="186"/>
      <c r="F225" s="189">
        <v>4239</v>
      </c>
      <c r="G225" s="110" t="s">
        <v>780</v>
      </c>
      <c r="H225" s="83"/>
      <c r="I225" s="109">
        <f t="shared" si="7"/>
        <v>138</v>
      </c>
      <c r="J225" s="109">
        <v>138</v>
      </c>
      <c r="K225" s="109"/>
      <c r="AC225" s="55"/>
      <c r="AD225" s="55"/>
      <c r="AE225" s="55"/>
      <c r="AF225" s="55"/>
    </row>
    <row r="226" spans="2:32" ht="29.25" customHeight="1" hidden="1">
      <c r="B226" s="181"/>
      <c r="C226" s="185"/>
      <c r="D226" s="186"/>
      <c r="E226" s="186"/>
      <c r="F226" s="181">
        <v>4252</v>
      </c>
      <c r="G226" s="110" t="s">
        <v>784</v>
      </c>
      <c r="H226" s="83"/>
      <c r="I226" s="109">
        <f t="shared" si="7"/>
        <v>0</v>
      </c>
      <c r="J226" s="109">
        <v>0</v>
      </c>
      <c r="K226" s="109"/>
      <c r="AC226" s="55"/>
      <c r="AD226" s="55"/>
      <c r="AE226" s="55"/>
      <c r="AF226" s="55"/>
    </row>
    <row r="227" spans="2:32" ht="17.25" customHeight="1">
      <c r="B227" s="181"/>
      <c r="C227" s="185"/>
      <c r="D227" s="186"/>
      <c r="E227" s="186"/>
      <c r="F227" s="181">
        <v>4264</v>
      </c>
      <c r="G227" s="110" t="s">
        <v>789</v>
      </c>
      <c r="H227" s="83"/>
      <c r="I227" s="109">
        <f t="shared" si="7"/>
        <v>20162.1</v>
      </c>
      <c r="J227" s="109">
        <v>20162.1</v>
      </c>
      <c r="K227" s="109"/>
      <c r="AC227" s="55"/>
      <c r="AD227" s="55"/>
      <c r="AE227" s="55"/>
      <c r="AF227" s="55"/>
    </row>
    <row r="228" spans="2:32" ht="17.25" customHeight="1">
      <c r="B228" s="181"/>
      <c r="C228" s="185"/>
      <c r="D228" s="186"/>
      <c r="E228" s="186"/>
      <c r="F228" s="181">
        <v>4267</v>
      </c>
      <c r="G228" s="112" t="s">
        <v>792</v>
      </c>
      <c r="H228" s="83"/>
      <c r="I228" s="109">
        <f t="shared" si="7"/>
        <v>300</v>
      </c>
      <c r="J228" s="109">
        <v>300</v>
      </c>
      <c r="K228" s="109"/>
      <c r="AC228" s="55"/>
      <c r="AD228" s="55"/>
      <c r="AE228" s="55"/>
      <c r="AF228" s="55"/>
    </row>
    <row r="229" spans="2:32" ht="17.25" customHeight="1">
      <c r="B229" s="181"/>
      <c r="C229" s="185"/>
      <c r="D229" s="186"/>
      <c r="E229" s="186"/>
      <c r="F229" s="189">
        <v>4269</v>
      </c>
      <c r="G229" s="110" t="s">
        <v>793</v>
      </c>
      <c r="H229" s="83"/>
      <c r="I229" s="109">
        <f t="shared" si="7"/>
        <v>662.4</v>
      </c>
      <c r="J229" s="109">
        <v>662.4</v>
      </c>
      <c r="K229" s="109"/>
      <c r="AC229" s="55"/>
      <c r="AD229" s="55"/>
      <c r="AE229" s="55"/>
      <c r="AF229" s="55"/>
    </row>
    <row r="230" spans="2:32" ht="26.25" customHeight="1">
      <c r="B230" s="181"/>
      <c r="C230" s="185"/>
      <c r="D230" s="186"/>
      <c r="E230" s="186"/>
      <c r="F230" s="189">
        <v>4511</v>
      </c>
      <c r="G230" s="110" t="s">
        <v>806</v>
      </c>
      <c r="H230" s="83"/>
      <c r="I230" s="109">
        <f t="shared" si="6"/>
        <v>49881.2</v>
      </c>
      <c r="J230" s="109">
        <v>49881.2</v>
      </c>
      <c r="K230" s="109"/>
      <c r="S230" s="204"/>
      <c r="AC230" s="55"/>
      <c r="AD230" s="55"/>
      <c r="AE230" s="55"/>
      <c r="AF230" s="55"/>
    </row>
    <row r="231" spans="2:32" ht="43.5" customHeight="1" hidden="1">
      <c r="B231" s="181"/>
      <c r="C231" s="185"/>
      <c r="D231" s="186"/>
      <c r="E231" s="186"/>
      <c r="F231" s="181">
        <v>4655</v>
      </c>
      <c r="G231" s="110" t="s">
        <v>827</v>
      </c>
      <c r="H231" s="83"/>
      <c r="I231" s="31">
        <f t="shared" si="6"/>
        <v>0</v>
      </c>
      <c r="J231" s="31">
        <v>0</v>
      </c>
      <c r="K231" s="109"/>
      <c r="AC231" s="55"/>
      <c r="AD231" s="55"/>
      <c r="AE231" s="55"/>
      <c r="AF231" s="55"/>
    </row>
    <row r="232" spans="2:32" ht="21.75" customHeight="1">
      <c r="B232" s="181"/>
      <c r="C232" s="185"/>
      <c r="D232" s="186"/>
      <c r="E232" s="186"/>
      <c r="F232" s="181">
        <v>5121</v>
      </c>
      <c r="G232" s="110" t="s">
        <v>1041</v>
      </c>
      <c r="H232" s="83"/>
      <c r="I232" s="31">
        <f>K232</f>
        <v>2500</v>
      </c>
      <c r="J232" s="31"/>
      <c r="K232" s="109">
        <v>2500</v>
      </c>
      <c r="AC232" s="55"/>
      <c r="AD232" s="55"/>
      <c r="AE232" s="55"/>
      <c r="AF232" s="55"/>
    </row>
    <row r="233" spans="2:32" ht="15" customHeight="1">
      <c r="B233" s="181">
        <v>2520</v>
      </c>
      <c r="C233" s="176" t="s">
        <v>174</v>
      </c>
      <c r="D233" s="177">
        <v>2</v>
      </c>
      <c r="E233" s="177">
        <v>0</v>
      </c>
      <c r="F233" s="191"/>
      <c r="G233" s="78" t="s">
        <v>633</v>
      </c>
      <c r="H233" s="79" t="s">
        <v>373</v>
      </c>
      <c r="I233" s="31">
        <f t="shared" si="6"/>
        <v>5933</v>
      </c>
      <c r="J233" s="109">
        <f>SUM(J234)</f>
        <v>0</v>
      </c>
      <c r="K233" s="109">
        <f>SUM(K234)</f>
        <v>5933</v>
      </c>
      <c r="AC233" s="55"/>
      <c r="AD233" s="55"/>
      <c r="AE233" s="55"/>
      <c r="AF233" s="55"/>
    </row>
    <row r="234" spans="2:32" ht="15" customHeight="1">
      <c r="B234" s="181">
        <v>2521</v>
      </c>
      <c r="C234" s="185" t="s">
        <v>174</v>
      </c>
      <c r="D234" s="186">
        <v>2</v>
      </c>
      <c r="E234" s="186">
        <v>1</v>
      </c>
      <c r="F234" s="189"/>
      <c r="G234" s="82" t="s">
        <v>634</v>
      </c>
      <c r="H234" s="87" t="s">
        <v>374</v>
      </c>
      <c r="I234" s="31">
        <f t="shared" si="6"/>
        <v>5933</v>
      </c>
      <c r="J234" s="109">
        <f>J237</f>
        <v>0</v>
      </c>
      <c r="K234" s="109">
        <f>K239</f>
        <v>5933</v>
      </c>
      <c r="AC234" s="55"/>
      <c r="AD234" s="55"/>
      <c r="AE234" s="55"/>
      <c r="AF234" s="55"/>
    </row>
    <row r="235" spans="2:32" ht="40.5">
      <c r="B235" s="181"/>
      <c r="C235" s="185"/>
      <c r="D235" s="186"/>
      <c r="E235" s="186"/>
      <c r="F235" s="189"/>
      <c r="G235" s="82" t="s">
        <v>974</v>
      </c>
      <c r="H235" s="83"/>
      <c r="I235" s="31"/>
      <c r="J235" s="109"/>
      <c r="K235" s="109"/>
      <c r="AC235" s="55"/>
      <c r="AD235" s="55"/>
      <c r="AE235" s="55"/>
      <c r="AF235" s="55"/>
    </row>
    <row r="236" spans="2:32" ht="17.25" customHeight="1" hidden="1">
      <c r="B236" s="181"/>
      <c r="C236" s="185"/>
      <c r="D236" s="186"/>
      <c r="E236" s="186"/>
      <c r="F236" s="189">
        <v>5112</v>
      </c>
      <c r="G236" s="110" t="s">
        <v>149</v>
      </c>
      <c r="H236" s="83"/>
      <c r="I236" s="31">
        <f t="shared" si="6"/>
        <v>0</v>
      </c>
      <c r="J236" s="109"/>
      <c r="K236" s="109"/>
      <c r="AC236" s="55"/>
      <c r="AD236" s="55"/>
      <c r="AE236" s="55"/>
      <c r="AF236" s="55"/>
    </row>
    <row r="237" spans="2:32" ht="26.25" customHeight="1" hidden="1">
      <c r="B237" s="181"/>
      <c r="C237" s="185"/>
      <c r="D237" s="186"/>
      <c r="E237" s="186"/>
      <c r="F237" s="189">
        <v>4511</v>
      </c>
      <c r="G237" s="110" t="s">
        <v>981</v>
      </c>
      <c r="H237" s="83"/>
      <c r="I237" s="109">
        <f t="shared" si="6"/>
        <v>0</v>
      </c>
      <c r="J237" s="109">
        <v>0</v>
      </c>
      <c r="K237" s="109"/>
      <c r="AC237" s="55"/>
      <c r="AD237" s="55"/>
      <c r="AE237" s="55"/>
      <c r="AF237" s="55"/>
    </row>
    <row r="238" spans="2:32" ht="15" customHeight="1" hidden="1">
      <c r="B238" s="181"/>
      <c r="C238" s="185"/>
      <c r="D238" s="186"/>
      <c r="E238" s="186"/>
      <c r="F238" s="189">
        <v>5112</v>
      </c>
      <c r="G238" s="110" t="s">
        <v>861</v>
      </c>
      <c r="H238" s="83"/>
      <c r="I238" s="31">
        <f>SUM(J238:K238)</f>
        <v>0</v>
      </c>
      <c r="J238" s="109"/>
      <c r="K238" s="109">
        <v>0</v>
      </c>
      <c r="AC238" s="55"/>
      <c r="AD238" s="55"/>
      <c r="AE238" s="195"/>
      <c r="AF238" s="55"/>
    </row>
    <row r="239" spans="2:32" ht="15" customHeight="1">
      <c r="B239" s="181"/>
      <c r="C239" s="185"/>
      <c r="D239" s="186"/>
      <c r="E239" s="186"/>
      <c r="F239" s="189">
        <v>5112</v>
      </c>
      <c r="G239" s="110" t="s">
        <v>861</v>
      </c>
      <c r="H239" s="83"/>
      <c r="I239" s="31">
        <f>SUM(J239:K239)</f>
        <v>5933</v>
      </c>
      <c r="J239" s="109"/>
      <c r="K239" s="109">
        <v>5933</v>
      </c>
      <c r="AC239" s="55"/>
      <c r="AD239" s="55"/>
      <c r="AE239" s="195"/>
      <c r="AF239" s="55"/>
    </row>
    <row r="240" spans="2:32" ht="27">
      <c r="B240" s="181">
        <v>2530</v>
      </c>
      <c r="C240" s="176" t="s">
        <v>174</v>
      </c>
      <c r="D240" s="177">
        <v>3</v>
      </c>
      <c r="E240" s="177">
        <v>0</v>
      </c>
      <c r="F240" s="191"/>
      <c r="G240" s="78" t="s">
        <v>635</v>
      </c>
      <c r="H240" s="79" t="s">
        <v>375</v>
      </c>
      <c r="I240" s="31">
        <f t="shared" si="6"/>
        <v>0</v>
      </c>
      <c r="J240" s="109">
        <f>SUM(J241)</f>
        <v>0</v>
      </c>
      <c r="K240" s="109">
        <f>SUM(K241)</f>
        <v>0</v>
      </c>
      <c r="AC240" s="55"/>
      <c r="AD240" s="55"/>
      <c r="AE240" s="55"/>
      <c r="AF240" s="55"/>
    </row>
    <row r="241" spans="2:32" ht="15" customHeight="1">
      <c r="B241" s="181">
        <v>3531</v>
      </c>
      <c r="C241" s="185" t="s">
        <v>174</v>
      </c>
      <c r="D241" s="186">
        <v>3</v>
      </c>
      <c r="E241" s="186">
        <v>1</v>
      </c>
      <c r="F241" s="189"/>
      <c r="G241" s="82" t="s">
        <v>636</v>
      </c>
      <c r="H241" s="87" t="s">
        <v>376</v>
      </c>
      <c r="I241" s="31">
        <f t="shared" si="6"/>
        <v>0</v>
      </c>
      <c r="J241" s="109"/>
      <c r="K241" s="109">
        <v>0</v>
      </c>
      <c r="AC241" s="55"/>
      <c r="AD241" s="55"/>
      <c r="AE241" s="55"/>
      <c r="AF241" s="55"/>
    </row>
    <row r="242" spans="2:32" ht="40.5">
      <c r="B242" s="181"/>
      <c r="C242" s="185"/>
      <c r="D242" s="186"/>
      <c r="E242" s="186"/>
      <c r="F242" s="189"/>
      <c r="G242" s="82" t="s">
        <v>974</v>
      </c>
      <c r="H242" s="83"/>
      <c r="I242" s="31">
        <f t="shared" si="6"/>
        <v>0</v>
      </c>
      <c r="J242" s="109"/>
      <c r="K242" s="109"/>
      <c r="AC242" s="55"/>
      <c r="AD242" s="55"/>
      <c r="AE242" s="55"/>
      <c r="AF242" s="55"/>
    </row>
    <row r="243" spans="2:32" ht="27">
      <c r="B243" s="181">
        <v>2540</v>
      </c>
      <c r="C243" s="176" t="s">
        <v>174</v>
      </c>
      <c r="D243" s="177">
        <v>4</v>
      </c>
      <c r="E243" s="177">
        <v>0</v>
      </c>
      <c r="F243" s="191"/>
      <c r="G243" s="78" t="s">
        <v>637</v>
      </c>
      <c r="H243" s="79" t="s">
        <v>377</v>
      </c>
      <c r="I243" s="31">
        <f t="shared" si="6"/>
        <v>0</v>
      </c>
      <c r="J243" s="109">
        <f>SUM(J244)</f>
        <v>0</v>
      </c>
      <c r="K243" s="109">
        <f>SUM(K244)</f>
        <v>0</v>
      </c>
      <c r="AC243" s="55"/>
      <c r="AD243" s="55"/>
      <c r="AE243" s="55"/>
      <c r="AF243" s="55"/>
    </row>
    <row r="244" spans="2:32" ht="25.5" customHeight="1">
      <c r="B244" s="181">
        <v>2541</v>
      </c>
      <c r="C244" s="185" t="s">
        <v>174</v>
      </c>
      <c r="D244" s="186">
        <v>4</v>
      </c>
      <c r="E244" s="186">
        <v>1</v>
      </c>
      <c r="F244" s="189"/>
      <c r="G244" s="82" t="s">
        <v>638</v>
      </c>
      <c r="H244" s="87" t="s">
        <v>378</v>
      </c>
      <c r="I244" s="31">
        <f t="shared" si="6"/>
        <v>0</v>
      </c>
      <c r="J244" s="109">
        <v>0</v>
      </c>
      <c r="K244" s="109">
        <v>0</v>
      </c>
      <c r="AC244" s="55"/>
      <c r="AD244" s="55"/>
      <c r="AE244" s="55"/>
      <c r="AF244" s="55"/>
    </row>
    <row r="245" spans="2:32" ht="40.5">
      <c r="B245" s="181"/>
      <c r="C245" s="185"/>
      <c r="D245" s="186"/>
      <c r="E245" s="186"/>
      <c r="F245" s="189"/>
      <c r="G245" s="82" t="s">
        <v>974</v>
      </c>
      <c r="H245" s="83"/>
      <c r="I245" s="31">
        <f t="shared" si="6"/>
        <v>0</v>
      </c>
      <c r="J245" s="109"/>
      <c r="K245" s="109"/>
      <c r="AC245" s="55"/>
      <c r="AD245" s="55"/>
      <c r="AE245" s="55"/>
      <c r="AF245" s="55"/>
    </row>
    <row r="246" spans="2:32" ht="39.75" customHeight="1">
      <c r="B246" s="181">
        <v>2550</v>
      </c>
      <c r="C246" s="176" t="s">
        <v>174</v>
      </c>
      <c r="D246" s="177">
        <v>5</v>
      </c>
      <c r="E246" s="177">
        <v>0</v>
      </c>
      <c r="F246" s="191"/>
      <c r="G246" s="78" t="s">
        <v>639</v>
      </c>
      <c r="H246" s="79" t="s">
        <v>379</v>
      </c>
      <c r="I246" s="31">
        <f t="shared" si="6"/>
        <v>0</v>
      </c>
      <c r="J246" s="109">
        <f>SUM(J247)</f>
        <v>0</v>
      </c>
      <c r="K246" s="109">
        <f>SUM(K247)</f>
        <v>0</v>
      </c>
      <c r="AC246" s="55"/>
      <c r="AD246" s="55"/>
      <c r="AE246" s="55"/>
      <c r="AF246" s="55"/>
    </row>
    <row r="247" spans="2:32" ht="26.25" customHeight="1">
      <c r="B247" s="181">
        <v>2551</v>
      </c>
      <c r="C247" s="185" t="s">
        <v>174</v>
      </c>
      <c r="D247" s="186">
        <v>5</v>
      </c>
      <c r="E247" s="186">
        <v>1</v>
      </c>
      <c r="F247" s="189"/>
      <c r="G247" s="82" t="s">
        <v>640</v>
      </c>
      <c r="H247" s="87" t="s">
        <v>380</v>
      </c>
      <c r="I247" s="31">
        <f aca="true" t="shared" si="8" ref="I247:I303">SUM(J247:K247)</f>
        <v>0</v>
      </c>
      <c r="J247" s="109">
        <v>0</v>
      </c>
      <c r="K247" s="109">
        <f>K249</f>
        <v>0</v>
      </c>
      <c r="AC247" s="55"/>
      <c r="AD247" s="55"/>
      <c r="AE247" s="55"/>
      <c r="AF247" s="55"/>
    </row>
    <row r="248" spans="2:32" ht="40.5">
      <c r="B248" s="181"/>
      <c r="C248" s="185"/>
      <c r="D248" s="186"/>
      <c r="E248" s="186"/>
      <c r="F248" s="189"/>
      <c r="G248" s="82" t="s">
        <v>974</v>
      </c>
      <c r="H248" s="83"/>
      <c r="I248" s="31">
        <f t="shared" si="6"/>
        <v>0</v>
      </c>
      <c r="J248" s="109"/>
      <c r="K248" s="109"/>
      <c r="AC248" s="55"/>
      <c r="AD248" s="55"/>
      <c r="AE248" s="55"/>
      <c r="AF248" s="55"/>
    </row>
    <row r="249" spans="2:32" ht="17.25" customHeight="1" hidden="1">
      <c r="B249" s="181"/>
      <c r="C249" s="185"/>
      <c r="D249" s="186"/>
      <c r="E249" s="186"/>
      <c r="F249" s="189">
        <v>5134</v>
      </c>
      <c r="G249" s="110" t="s">
        <v>148</v>
      </c>
      <c r="H249" s="83"/>
      <c r="I249" s="31">
        <f>SUM(J249:K249)</f>
        <v>0</v>
      </c>
      <c r="J249" s="109">
        <v>0</v>
      </c>
      <c r="K249" s="109">
        <v>0</v>
      </c>
      <c r="AC249" s="55"/>
      <c r="AD249" s="55"/>
      <c r="AE249" s="55"/>
      <c r="AF249" s="55"/>
    </row>
    <row r="250" spans="2:32" ht="40.5" customHeight="1">
      <c r="B250" s="181"/>
      <c r="C250" s="176" t="s">
        <v>174</v>
      </c>
      <c r="D250" s="177">
        <v>5</v>
      </c>
      <c r="E250" s="177">
        <v>0</v>
      </c>
      <c r="F250" s="191"/>
      <c r="G250" s="196" t="s">
        <v>639</v>
      </c>
      <c r="H250" s="83"/>
      <c r="I250" s="109">
        <f>K250</f>
        <v>0</v>
      </c>
      <c r="J250" s="109"/>
      <c r="K250" s="109">
        <f>K251</f>
        <v>0</v>
      </c>
      <c r="AC250" s="55"/>
      <c r="AD250" s="55"/>
      <c r="AE250" s="55"/>
      <c r="AF250" s="55"/>
    </row>
    <row r="251" spans="2:32" ht="24.75" customHeight="1">
      <c r="B251" s="181"/>
      <c r="C251" s="185" t="s">
        <v>174</v>
      </c>
      <c r="D251" s="186">
        <v>5</v>
      </c>
      <c r="E251" s="186">
        <v>1</v>
      </c>
      <c r="F251" s="191"/>
      <c r="G251" s="82" t="s">
        <v>640</v>
      </c>
      <c r="H251" s="83"/>
      <c r="I251" s="31">
        <f>K251</f>
        <v>0</v>
      </c>
      <c r="J251" s="109"/>
      <c r="K251" s="109">
        <f>K253</f>
        <v>0</v>
      </c>
      <c r="AC251" s="55"/>
      <c r="AD251" s="55"/>
      <c r="AE251" s="55"/>
      <c r="AF251" s="55"/>
    </row>
    <row r="252" spans="2:32" ht="40.5" customHeight="1">
      <c r="B252" s="181"/>
      <c r="C252" s="185"/>
      <c r="D252" s="186"/>
      <c r="E252" s="186"/>
      <c r="F252" s="189"/>
      <c r="G252" s="82" t="s">
        <v>974</v>
      </c>
      <c r="H252" s="83"/>
      <c r="I252" s="31"/>
      <c r="J252" s="109"/>
      <c r="K252" s="109"/>
      <c r="AC252" s="55"/>
      <c r="AD252" s="55"/>
      <c r="AE252" s="55"/>
      <c r="AF252" s="55"/>
    </row>
    <row r="253" spans="2:32" ht="15" customHeight="1" hidden="1">
      <c r="B253" s="181"/>
      <c r="C253" s="185"/>
      <c r="D253" s="186"/>
      <c r="E253" s="186"/>
      <c r="F253" s="189">
        <v>5134</v>
      </c>
      <c r="G253" s="110" t="s">
        <v>871</v>
      </c>
      <c r="H253" s="83"/>
      <c r="I253" s="31">
        <f>SUM(J253:K253)</f>
        <v>0</v>
      </c>
      <c r="J253" s="109"/>
      <c r="K253" s="109"/>
      <c r="AC253" s="55"/>
      <c r="AD253" s="55"/>
      <c r="AE253" s="55"/>
      <c r="AF253" s="55"/>
    </row>
    <row r="254" spans="2:32" ht="29.25" customHeight="1">
      <c r="B254" s="181">
        <v>2560</v>
      </c>
      <c r="C254" s="176" t="s">
        <v>174</v>
      </c>
      <c r="D254" s="177">
        <v>6</v>
      </c>
      <c r="E254" s="177">
        <v>0</v>
      </c>
      <c r="F254" s="191"/>
      <c r="G254" s="78" t="s">
        <v>641</v>
      </c>
      <c r="H254" s="79" t="s">
        <v>381</v>
      </c>
      <c r="I254" s="109">
        <f t="shared" si="8"/>
        <v>1000</v>
      </c>
      <c r="J254" s="109">
        <f>SUM(J255)</f>
        <v>1000</v>
      </c>
      <c r="K254" s="109">
        <f>SUM(K255)</f>
        <v>0</v>
      </c>
      <c r="AC254" s="55"/>
      <c r="AD254" s="55"/>
      <c r="AE254" s="55"/>
      <c r="AF254" s="55"/>
    </row>
    <row r="255" spans="2:32" ht="27" customHeight="1">
      <c r="B255" s="181">
        <v>2561</v>
      </c>
      <c r="C255" s="185" t="s">
        <v>174</v>
      </c>
      <c r="D255" s="186">
        <v>6</v>
      </c>
      <c r="E255" s="186">
        <v>1</v>
      </c>
      <c r="F255" s="189"/>
      <c r="G255" s="82" t="s">
        <v>642</v>
      </c>
      <c r="H255" s="87" t="s">
        <v>382</v>
      </c>
      <c r="I255" s="109">
        <f t="shared" si="8"/>
        <v>1000</v>
      </c>
      <c r="J255" s="109">
        <f>J258</f>
        <v>1000</v>
      </c>
      <c r="K255" s="109">
        <f>SUM(K257)</f>
        <v>0</v>
      </c>
      <c r="AC255" s="55"/>
      <c r="AD255" s="55"/>
      <c r="AE255" s="55"/>
      <c r="AF255" s="55"/>
    </row>
    <row r="256" spans="2:32" ht="40.5">
      <c r="B256" s="181"/>
      <c r="C256" s="185"/>
      <c r="D256" s="186"/>
      <c r="E256" s="186"/>
      <c r="F256" s="189"/>
      <c r="G256" s="82" t="s">
        <v>974</v>
      </c>
      <c r="H256" s="83"/>
      <c r="I256" s="31">
        <f t="shared" si="8"/>
        <v>0</v>
      </c>
      <c r="J256" s="109"/>
      <c r="K256" s="109"/>
      <c r="AC256" s="55"/>
      <c r="AD256" s="55"/>
      <c r="AE256" s="55"/>
      <c r="AF256" s="55"/>
    </row>
    <row r="257" spans="2:32" ht="17.25" hidden="1">
      <c r="B257" s="181"/>
      <c r="C257" s="185"/>
      <c r="D257" s="186"/>
      <c r="E257" s="186"/>
      <c r="F257" s="189">
        <v>4213</v>
      </c>
      <c r="G257" s="110" t="s">
        <v>125</v>
      </c>
      <c r="H257" s="83"/>
      <c r="I257" s="31">
        <f t="shared" si="8"/>
        <v>0</v>
      </c>
      <c r="J257" s="109">
        <v>0</v>
      </c>
      <c r="K257" s="109">
        <v>0</v>
      </c>
      <c r="AC257" s="55"/>
      <c r="AD257" s="55"/>
      <c r="AE257" s="55"/>
      <c r="AF257" s="55"/>
    </row>
    <row r="258" spans="2:32" ht="17.25">
      <c r="B258" s="181"/>
      <c r="C258" s="185"/>
      <c r="D258" s="186"/>
      <c r="E258" s="186"/>
      <c r="F258" s="189">
        <v>4239</v>
      </c>
      <c r="G258" s="110" t="s">
        <v>780</v>
      </c>
      <c r="H258" s="83"/>
      <c r="I258" s="31">
        <f>J258</f>
        <v>1000</v>
      </c>
      <c r="J258" s="109">
        <v>1000</v>
      </c>
      <c r="K258" s="109"/>
      <c r="AC258" s="55"/>
      <c r="AD258" s="55"/>
      <c r="AE258" s="55"/>
      <c r="AF258" s="55"/>
    </row>
    <row r="259" spans="2:32" s="76" customFormat="1" ht="52.5" customHeight="1">
      <c r="B259" s="108">
        <v>2600</v>
      </c>
      <c r="C259" s="176" t="s">
        <v>175</v>
      </c>
      <c r="D259" s="177">
        <v>0</v>
      </c>
      <c r="E259" s="177">
        <v>0</v>
      </c>
      <c r="F259" s="191"/>
      <c r="G259" s="93" t="s">
        <v>1000</v>
      </c>
      <c r="H259" s="88" t="s">
        <v>383</v>
      </c>
      <c r="I259" s="31">
        <f t="shared" si="8"/>
        <v>140024.1</v>
      </c>
      <c r="J259" s="31">
        <f>SUM(J260+J263+J267+J274+J286+J291)</f>
        <v>36368.100000000006</v>
      </c>
      <c r="K259" s="31">
        <f>SUM(K260+K263+K267+K274+K286+K291)</f>
        <v>103656</v>
      </c>
      <c r="L259" s="179"/>
      <c r="M259" s="179"/>
      <c r="N259" s="179"/>
      <c r="O259" s="179"/>
      <c r="P259" s="179"/>
      <c r="Q259" s="212"/>
      <c r="AC259" s="197"/>
      <c r="AD259" s="197"/>
      <c r="AE259" s="197"/>
      <c r="AF259" s="197"/>
    </row>
    <row r="260" spans="2:32" ht="15" customHeight="1">
      <c r="B260" s="181">
        <v>2610</v>
      </c>
      <c r="C260" s="176" t="s">
        <v>175</v>
      </c>
      <c r="D260" s="177">
        <v>1</v>
      </c>
      <c r="E260" s="177">
        <v>0</v>
      </c>
      <c r="F260" s="191"/>
      <c r="G260" s="78" t="s">
        <v>644</v>
      </c>
      <c r="H260" s="79" t="s">
        <v>384</v>
      </c>
      <c r="I260" s="31">
        <f>SUM(J260:K260)</f>
        <v>0</v>
      </c>
      <c r="J260" s="109">
        <f>SUM(J261)</f>
        <v>0</v>
      </c>
      <c r="K260" s="109">
        <f>SUM(K261)</f>
        <v>0</v>
      </c>
      <c r="AC260" s="55"/>
      <c r="AD260" s="55"/>
      <c r="AE260" s="55"/>
      <c r="AF260" s="55"/>
    </row>
    <row r="261" spans="2:32" ht="15" customHeight="1">
      <c r="B261" s="181">
        <v>2611</v>
      </c>
      <c r="C261" s="185" t="s">
        <v>175</v>
      </c>
      <c r="D261" s="186">
        <v>1</v>
      </c>
      <c r="E261" s="186">
        <v>1</v>
      </c>
      <c r="F261" s="189"/>
      <c r="G261" s="82" t="s">
        <v>645</v>
      </c>
      <c r="H261" s="87" t="s">
        <v>385</v>
      </c>
      <c r="I261" s="31">
        <f t="shared" si="8"/>
        <v>0</v>
      </c>
      <c r="J261" s="109"/>
      <c r="K261" s="109"/>
      <c r="AC261" s="55"/>
      <c r="AD261" s="55"/>
      <c r="AE261" s="55"/>
      <c r="AF261" s="55"/>
    </row>
    <row r="262" spans="2:32" ht="40.5">
      <c r="B262" s="181"/>
      <c r="C262" s="185"/>
      <c r="D262" s="186"/>
      <c r="E262" s="186"/>
      <c r="F262" s="189"/>
      <c r="G262" s="82" t="s">
        <v>974</v>
      </c>
      <c r="H262" s="83"/>
      <c r="I262" s="31">
        <f t="shared" si="8"/>
        <v>0</v>
      </c>
      <c r="J262" s="109"/>
      <c r="K262" s="109"/>
      <c r="AC262" s="55"/>
      <c r="AD262" s="55"/>
      <c r="AE262" s="55"/>
      <c r="AF262" s="55"/>
    </row>
    <row r="263" spans="2:32" ht="15" customHeight="1">
      <c r="B263" s="181">
        <v>2620</v>
      </c>
      <c r="C263" s="176" t="s">
        <v>175</v>
      </c>
      <c r="D263" s="177">
        <v>2</v>
      </c>
      <c r="E263" s="177">
        <v>0</v>
      </c>
      <c r="F263" s="191"/>
      <c r="G263" s="78" t="s">
        <v>646</v>
      </c>
      <c r="H263" s="79" t="s">
        <v>386</v>
      </c>
      <c r="I263" s="31">
        <f t="shared" si="8"/>
        <v>0</v>
      </c>
      <c r="J263" s="109">
        <f>SUM(J264)</f>
        <v>0</v>
      </c>
      <c r="K263" s="109">
        <f>SUM(K264)</f>
        <v>0</v>
      </c>
      <c r="AC263" s="55"/>
      <c r="AD263" s="55"/>
      <c r="AE263" s="55"/>
      <c r="AF263" s="55"/>
    </row>
    <row r="264" spans="2:32" ht="15" customHeight="1">
      <c r="B264" s="181">
        <v>2621</v>
      </c>
      <c r="C264" s="185" t="s">
        <v>175</v>
      </c>
      <c r="D264" s="186">
        <v>2</v>
      </c>
      <c r="E264" s="186">
        <v>1</v>
      </c>
      <c r="F264" s="189"/>
      <c r="G264" s="82" t="s">
        <v>647</v>
      </c>
      <c r="H264" s="87" t="s">
        <v>387</v>
      </c>
      <c r="I264" s="31">
        <f t="shared" si="8"/>
        <v>0</v>
      </c>
      <c r="J264" s="109">
        <v>0</v>
      </c>
      <c r="K264" s="109">
        <f>K266</f>
        <v>0</v>
      </c>
      <c r="AC264" s="55"/>
      <c r="AD264" s="55"/>
      <c r="AE264" s="55"/>
      <c r="AF264" s="55"/>
    </row>
    <row r="265" spans="2:32" ht="40.5">
      <c r="B265" s="181"/>
      <c r="C265" s="185"/>
      <c r="D265" s="186"/>
      <c r="E265" s="186"/>
      <c r="F265" s="189"/>
      <c r="G265" s="82" t="s">
        <v>974</v>
      </c>
      <c r="H265" s="83"/>
      <c r="I265" s="31">
        <f t="shared" si="8"/>
        <v>0</v>
      </c>
      <c r="J265" s="109"/>
      <c r="K265" s="109"/>
      <c r="AC265" s="55"/>
      <c r="AD265" s="55"/>
      <c r="AE265" s="55"/>
      <c r="AF265" s="55"/>
    </row>
    <row r="266" spans="2:32" ht="17.25" hidden="1">
      <c r="B266" s="181"/>
      <c r="C266" s="185"/>
      <c r="D266" s="186"/>
      <c r="E266" s="186"/>
      <c r="F266" s="189">
        <v>5112</v>
      </c>
      <c r="G266" s="110" t="s">
        <v>861</v>
      </c>
      <c r="H266" s="83"/>
      <c r="I266" s="31">
        <f>SUM(J266:K266)</f>
        <v>0</v>
      </c>
      <c r="J266" s="109"/>
      <c r="K266" s="109">
        <v>0</v>
      </c>
      <c r="AC266" s="55"/>
      <c r="AD266" s="55"/>
      <c r="AE266" s="55"/>
      <c r="AF266" s="55"/>
    </row>
    <row r="267" spans="2:32" ht="15" customHeight="1">
      <c r="B267" s="181">
        <v>2630</v>
      </c>
      <c r="C267" s="176" t="s">
        <v>175</v>
      </c>
      <c r="D267" s="177">
        <v>3</v>
      </c>
      <c r="E267" s="177">
        <v>0</v>
      </c>
      <c r="F267" s="191"/>
      <c r="G267" s="78" t="s">
        <v>648</v>
      </c>
      <c r="H267" s="79" t="s">
        <v>388</v>
      </c>
      <c r="I267" s="31">
        <f t="shared" si="8"/>
        <v>90700</v>
      </c>
      <c r="J267" s="109">
        <f>SUM(J268)</f>
        <v>19086</v>
      </c>
      <c r="K267" s="109">
        <f>SUM(K268)</f>
        <v>71614</v>
      </c>
      <c r="AC267" s="55"/>
      <c r="AD267" s="55"/>
      <c r="AE267" s="55"/>
      <c r="AF267" s="55"/>
    </row>
    <row r="268" spans="2:32" ht="15" customHeight="1">
      <c r="B268" s="181">
        <v>2631</v>
      </c>
      <c r="C268" s="185" t="s">
        <v>175</v>
      </c>
      <c r="D268" s="186">
        <v>3</v>
      </c>
      <c r="E268" s="186">
        <v>1</v>
      </c>
      <c r="F268" s="189"/>
      <c r="G268" s="82" t="s">
        <v>649</v>
      </c>
      <c r="H268" s="92" t="s">
        <v>389</v>
      </c>
      <c r="I268" s="31">
        <f t="shared" si="8"/>
        <v>90700</v>
      </c>
      <c r="J268" s="109">
        <f>SUM(J270:J271)</f>
        <v>19086</v>
      </c>
      <c r="K268" s="109">
        <f>K272+K273</f>
        <v>71614</v>
      </c>
      <c r="AC268" s="55"/>
      <c r="AD268" s="55"/>
      <c r="AE268" s="55"/>
      <c r="AF268" s="55"/>
    </row>
    <row r="269" spans="2:32" ht="40.5">
      <c r="B269" s="181"/>
      <c r="C269" s="185"/>
      <c r="D269" s="186"/>
      <c r="E269" s="186"/>
      <c r="F269" s="189"/>
      <c r="G269" s="82" t="s">
        <v>974</v>
      </c>
      <c r="H269" s="83"/>
      <c r="I269" s="31">
        <f t="shared" si="8"/>
        <v>0</v>
      </c>
      <c r="J269" s="109"/>
      <c r="K269" s="109"/>
      <c r="AC269" s="55"/>
      <c r="AD269" s="55"/>
      <c r="AE269" s="55"/>
      <c r="AF269" s="55"/>
    </row>
    <row r="270" spans="2:32" ht="15" customHeight="1">
      <c r="B270" s="181"/>
      <c r="C270" s="185"/>
      <c r="D270" s="186"/>
      <c r="E270" s="186"/>
      <c r="F270" s="189">
        <v>4212</v>
      </c>
      <c r="G270" s="111" t="s">
        <v>762</v>
      </c>
      <c r="H270" s="83"/>
      <c r="I270" s="31">
        <f t="shared" si="8"/>
        <v>15856</v>
      </c>
      <c r="J270" s="109">
        <v>15856</v>
      </c>
      <c r="K270" s="109"/>
      <c r="AC270" s="55"/>
      <c r="AD270" s="55"/>
      <c r="AE270" s="55"/>
      <c r="AF270" s="55"/>
    </row>
    <row r="271" spans="2:33" ht="29.25" customHeight="1">
      <c r="B271" s="181"/>
      <c r="C271" s="185"/>
      <c r="D271" s="186"/>
      <c r="E271" s="186"/>
      <c r="F271" s="189">
        <v>4511</v>
      </c>
      <c r="G271" s="110" t="s">
        <v>806</v>
      </c>
      <c r="H271" s="83"/>
      <c r="I271" s="109">
        <f t="shared" si="8"/>
        <v>3230</v>
      </c>
      <c r="J271" s="109">
        <v>3230</v>
      </c>
      <c r="K271" s="109"/>
      <c r="AC271" s="55"/>
      <c r="AD271" s="55"/>
      <c r="AE271" s="55"/>
      <c r="AF271" s="55"/>
      <c r="AG271" s="90"/>
    </row>
    <row r="272" spans="2:33" ht="18.75" customHeight="1">
      <c r="B272" s="181"/>
      <c r="C272" s="185"/>
      <c r="D272" s="186"/>
      <c r="E272" s="186"/>
      <c r="F272" s="189">
        <v>5112</v>
      </c>
      <c r="G272" s="110" t="s">
        <v>861</v>
      </c>
      <c r="H272" s="83"/>
      <c r="I272" s="109">
        <f>K272</f>
        <v>69364</v>
      </c>
      <c r="J272" s="109"/>
      <c r="K272" s="109">
        <v>69364</v>
      </c>
      <c r="AC272" s="55"/>
      <c r="AD272" s="55"/>
      <c r="AE272" s="55"/>
      <c r="AF272" s="55"/>
      <c r="AG272" s="90"/>
    </row>
    <row r="273" spans="2:33" ht="17.25" customHeight="1">
      <c r="B273" s="181"/>
      <c r="C273" s="185"/>
      <c r="D273" s="186"/>
      <c r="E273" s="186"/>
      <c r="F273" s="189">
        <v>5129</v>
      </c>
      <c r="G273" s="110" t="s">
        <v>866</v>
      </c>
      <c r="H273" s="83"/>
      <c r="I273" s="109">
        <f>K273</f>
        <v>2250</v>
      </c>
      <c r="J273" s="109"/>
      <c r="K273" s="109">
        <v>2250</v>
      </c>
      <c r="AC273" s="55"/>
      <c r="AD273" s="55"/>
      <c r="AE273" s="55"/>
      <c r="AF273" s="55"/>
      <c r="AG273" s="90"/>
    </row>
    <row r="274" spans="2:33" ht="15" customHeight="1">
      <c r="B274" s="181">
        <v>2640</v>
      </c>
      <c r="C274" s="176" t="s">
        <v>175</v>
      </c>
      <c r="D274" s="177">
        <v>4</v>
      </c>
      <c r="E274" s="177">
        <v>0</v>
      </c>
      <c r="F274" s="191"/>
      <c r="G274" s="78" t="s">
        <v>650</v>
      </c>
      <c r="H274" s="79" t="s">
        <v>390</v>
      </c>
      <c r="I274" s="31">
        <f t="shared" si="8"/>
        <v>44849.100000000006</v>
      </c>
      <c r="J274" s="109">
        <f>SUM(J275)</f>
        <v>17282.100000000002</v>
      </c>
      <c r="K274" s="109">
        <f>SUM(K275)</f>
        <v>27567</v>
      </c>
      <c r="AC274" s="55"/>
      <c r="AD274" s="55"/>
      <c r="AE274" s="55"/>
      <c r="AF274" s="55"/>
      <c r="AG274" s="90"/>
    </row>
    <row r="275" spans="2:33" ht="15" customHeight="1">
      <c r="B275" s="181">
        <v>2641</v>
      </c>
      <c r="C275" s="185" t="s">
        <v>175</v>
      </c>
      <c r="D275" s="186">
        <v>4</v>
      </c>
      <c r="E275" s="186">
        <v>1</v>
      </c>
      <c r="F275" s="189"/>
      <c r="G275" s="82" t="s">
        <v>651</v>
      </c>
      <c r="H275" s="87" t="s">
        <v>391</v>
      </c>
      <c r="I275" s="109">
        <f>SUM(I277:I285)</f>
        <v>44849.100000000006</v>
      </c>
      <c r="J275" s="109">
        <f>SUM(J277:J282)</f>
        <v>17282.100000000002</v>
      </c>
      <c r="K275" s="109">
        <f>K283+K284+K285</f>
        <v>27567</v>
      </c>
      <c r="AC275" s="84"/>
      <c r="AD275" s="84"/>
      <c r="AE275" s="84"/>
      <c r="AF275" s="84"/>
      <c r="AG275" s="90"/>
    </row>
    <row r="276" spans="2:33" ht="40.5">
      <c r="B276" s="181"/>
      <c r="C276" s="185"/>
      <c r="D276" s="186"/>
      <c r="E276" s="186"/>
      <c r="F276" s="189"/>
      <c r="G276" s="82" t="s">
        <v>974</v>
      </c>
      <c r="H276" s="83"/>
      <c r="I276" s="31">
        <f t="shared" si="8"/>
        <v>0</v>
      </c>
      <c r="J276" s="109"/>
      <c r="K276" s="109"/>
      <c r="AC276" s="55"/>
      <c r="AD276" s="55"/>
      <c r="AE276" s="55"/>
      <c r="AF276" s="55"/>
      <c r="AG276" s="90"/>
    </row>
    <row r="277" spans="2:33" ht="17.25">
      <c r="B277" s="181"/>
      <c r="C277" s="185"/>
      <c r="D277" s="186"/>
      <c r="E277" s="186"/>
      <c r="F277" s="189">
        <v>4212</v>
      </c>
      <c r="G277" s="111" t="s">
        <v>762</v>
      </c>
      <c r="H277" s="83"/>
      <c r="I277" s="31">
        <f>SUM(J277:K277)</f>
        <v>13320</v>
      </c>
      <c r="J277" s="109">
        <v>13320</v>
      </c>
      <c r="K277" s="109">
        <v>0</v>
      </c>
      <c r="AB277" s="59"/>
      <c r="AC277" s="55"/>
      <c r="AD277" s="55"/>
      <c r="AE277" s="55"/>
      <c r="AF277" s="55"/>
      <c r="AG277" s="90"/>
    </row>
    <row r="278" spans="2:33" ht="17.25">
      <c r="B278" s="181"/>
      <c r="C278" s="185"/>
      <c r="D278" s="186"/>
      <c r="E278" s="186"/>
      <c r="F278" s="189">
        <v>4239</v>
      </c>
      <c r="G278" s="110" t="s">
        <v>780</v>
      </c>
      <c r="H278" s="83"/>
      <c r="I278" s="31">
        <f>J278</f>
        <v>990</v>
      </c>
      <c r="J278" s="109">
        <v>990</v>
      </c>
      <c r="K278" s="109"/>
      <c r="AB278" s="59"/>
      <c r="AC278" s="55"/>
      <c r="AD278" s="55"/>
      <c r="AE278" s="55"/>
      <c r="AF278" s="55"/>
      <c r="AG278" s="90"/>
    </row>
    <row r="279" spans="2:33" ht="17.25">
      <c r="B279" s="181"/>
      <c r="C279" s="185"/>
      <c r="D279" s="186"/>
      <c r="E279" s="186"/>
      <c r="F279" s="189">
        <v>4267</v>
      </c>
      <c r="G279" s="110" t="s">
        <v>792</v>
      </c>
      <c r="H279" s="83"/>
      <c r="I279" s="31">
        <f>J279</f>
        <v>1759.7</v>
      </c>
      <c r="J279" s="109">
        <v>1759.7</v>
      </c>
      <c r="K279" s="109"/>
      <c r="AB279" s="59"/>
      <c r="AC279" s="55"/>
      <c r="AD279" s="55"/>
      <c r="AE279" s="55"/>
      <c r="AF279" s="55"/>
      <c r="AG279" s="90"/>
    </row>
    <row r="280" spans="2:33" ht="26.25" customHeight="1">
      <c r="B280" s="181"/>
      <c r="C280" s="185"/>
      <c r="D280" s="186"/>
      <c r="E280" s="186"/>
      <c r="F280" s="189">
        <v>4511</v>
      </c>
      <c r="G280" s="110" t="s">
        <v>806</v>
      </c>
      <c r="H280" s="83"/>
      <c r="I280" s="109">
        <f t="shared" si="8"/>
        <v>1212.4</v>
      </c>
      <c r="J280" s="109">
        <v>1212.4</v>
      </c>
      <c r="K280" s="109">
        <v>0</v>
      </c>
      <c r="O280" s="288"/>
      <c r="AC280" s="84"/>
      <c r="AD280" s="55"/>
      <c r="AE280" s="55"/>
      <c r="AF280" s="55"/>
      <c r="AG280" s="90"/>
    </row>
    <row r="281" spans="2:33" ht="17.25" hidden="1">
      <c r="B281" s="181"/>
      <c r="C281" s="185"/>
      <c r="D281" s="186"/>
      <c r="E281" s="186"/>
      <c r="F281" s="189">
        <v>5112</v>
      </c>
      <c r="G281" s="110" t="s">
        <v>149</v>
      </c>
      <c r="H281" s="83"/>
      <c r="I281" s="31">
        <f>SUM(J281:K281)</f>
        <v>0</v>
      </c>
      <c r="J281" s="109">
        <v>0</v>
      </c>
      <c r="K281" s="109"/>
      <c r="AC281" s="55"/>
      <c r="AD281" s="55"/>
      <c r="AE281" s="55"/>
      <c r="AF281" s="55"/>
      <c r="AG281" s="90"/>
    </row>
    <row r="282" spans="2:33" ht="39.75" customHeight="1" hidden="1">
      <c r="B282" s="181"/>
      <c r="C282" s="185"/>
      <c r="D282" s="186"/>
      <c r="E282" s="186"/>
      <c r="F282" s="189">
        <v>4655</v>
      </c>
      <c r="G282" s="110" t="s">
        <v>827</v>
      </c>
      <c r="H282" s="83"/>
      <c r="I282" s="31">
        <f>J282</f>
        <v>0</v>
      </c>
      <c r="J282" s="48">
        <v>0</v>
      </c>
      <c r="K282" s="109"/>
      <c r="AC282" s="55"/>
      <c r="AD282" s="55"/>
      <c r="AE282" s="55"/>
      <c r="AF282" s="55"/>
      <c r="AG282" s="90"/>
    </row>
    <row r="283" spans="2:33" ht="17.25">
      <c r="B283" s="181"/>
      <c r="C283" s="185"/>
      <c r="D283" s="186"/>
      <c r="E283" s="186"/>
      <c r="F283" s="189">
        <v>5112</v>
      </c>
      <c r="G283" s="110" t="s">
        <v>861</v>
      </c>
      <c r="H283" s="83"/>
      <c r="I283" s="31">
        <f>K283</f>
        <v>24942</v>
      </c>
      <c r="J283" s="109"/>
      <c r="K283" s="109">
        <v>24942</v>
      </c>
      <c r="AC283" s="55"/>
      <c r="AD283" s="55"/>
      <c r="AE283" s="55"/>
      <c r="AF283" s="55"/>
      <c r="AG283" s="90"/>
    </row>
    <row r="284" spans="2:33" ht="17.25">
      <c r="B284" s="181"/>
      <c r="C284" s="185"/>
      <c r="D284" s="186"/>
      <c r="E284" s="186"/>
      <c r="F284" s="189">
        <v>5221</v>
      </c>
      <c r="G284" s="112" t="s">
        <v>873</v>
      </c>
      <c r="H284" s="83"/>
      <c r="I284" s="31">
        <f>K284</f>
        <v>2400</v>
      </c>
      <c r="J284" s="109"/>
      <c r="K284" s="109">
        <v>2400</v>
      </c>
      <c r="AC284" s="55"/>
      <c r="AD284" s="55"/>
      <c r="AE284" s="55"/>
      <c r="AF284" s="55"/>
      <c r="AG284" s="90"/>
    </row>
    <row r="285" spans="2:33" ht="17.25">
      <c r="B285" s="181"/>
      <c r="C285" s="185"/>
      <c r="D285" s="186"/>
      <c r="E285" s="186"/>
      <c r="F285" s="189">
        <v>5129</v>
      </c>
      <c r="G285" s="110" t="s">
        <v>866</v>
      </c>
      <c r="H285" s="83"/>
      <c r="I285" s="31">
        <f>K285</f>
        <v>225</v>
      </c>
      <c r="J285" s="109"/>
      <c r="K285" s="109">
        <v>225</v>
      </c>
      <c r="AC285" s="55"/>
      <c r="AD285" s="55"/>
      <c r="AE285" s="55"/>
      <c r="AF285" s="55"/>
      <c r="AG285" s="90"/>
    </row>
    <row r="286" spans="2:33" ht="40.5" customHeight="1">
      <c r="B286" s="181">
        <v>2650</v>
      </c>
      <c r="C286" s="176" t="s">
        <v>175</v>
      </c>
      <c r="D286" s="177">
        <v>5</v>
      </c>
      <c r="E286" s="177">
        <v>0</v>
      </c>
      <c r="F286" s="191"/>
      <c r="G286" s="78" t="s">
        <v>982</v>
      </c>
      <c r="H286" s="79" t="s">
        <v>394</v>
      </c>
      <c r="I286" s="109">
        <f t="shared" si="8"/>
        <v>4475</v>
      </c>
      <c r="J286" s="109">
        <f>SUM(J287)</f>
        <v>0</v>
      </c>
      <c r="K286" s="109">
        <f>SUM(K287)</f>
        <v>4475</v>
      </c>
      <c r="AC286" s="55"/>
      <c r="AD286" s="55"/>
      <c r="AE286" s="55"/>
      <c r="AF286" s="55"/>
      <c r="AG286" s="90"/>
    </row>
    <row r="287" spans="2:33" ht="40.5">
      <c r="B287" s="181">
        <v>2651</v>
      </c>
      <c r="C287" s="185" t="s">
        <v>175</v>
      </c>
      <c r="D287" s="186">
        <v>5</v>
      </c>
      <c r="E287" s="186">
        <v>1</v>
      </c>
      <c r="F287" s="189"/>
      <c r="G287" s="82" t="s">
        <v>653</v>
      </c>
      <c r="H287" s="87" t="s">
        <v>395</v>
      </c>
      <c r="I287" s="109">
        <f t="shared" si="8"/>
        <v>4475</v>
      </c>
      <c r="J287" s="109">
        <v>0</v>
      </c>
      <c r="K287" s="109">
        <f>K290</f>
        <v>4475</v>
      </c>
      <c r="AC287" s="55"/>
      <c r="AD287" s="55"/>
      <c r="AE287" s="55"/>
      <c r="AF287" s="55"/>
      <c r="AG287" s="90"/>
    </row>
    <row r="288" spans="2:33" ht="40.5">
      <c r="B288" s="181"/>
      <c r="C288" s="185"/>
      <c r="D288" s="186"/>
      <c r="E288" s="186"/>
      <c r="F288" s="189"/>
      <c r="G288" s="82" t="s">
        <v>974</v>
      </c>
      <c r="H288" s="83"/>
      <c r="I288" s="31">
        <f t="shared" si="8"/>
        <v>0</v>
      </c>
      <c r="J288" s="109"/>
      <c r="K288" s="109"/>
      <c r="AC288" s="55"/>
      <c r="AD288" s="55"/>
      <c r="AE288" s="55"/>
      <c r="AF288" s="55"/>
      <c r="AG288" s="90"/>
    </row>
    <row r="289" spans="2:32" ht="15" customHeight="1" hidden="1">
      <c r="B289" s="181"/>
      <c r="C289" s="185"/>
      <c r="D289" s="186"/>
      <c r="E289" s="186"/>
      <c r="F289" s="189">
        <v>5134</v>
      </c>
      <c r="G289" s="110" t="s">
        <v>871</v>
      </c>
      <c r="H289" s="83"/>
      <c r="I289" s="31">
        <f>SUM(J289:K289)</f>
        <v>0</v>
      </c>
      <c r="J289" s="109">
        <v>0</v>
      </c>
      <c r="K289" s="109">
        <v>0</v>
      </c>
      <c r="AC289" s="55"/>
      <c r="AD289" s="55"/>
      <c r="AE289" s="55"/>
      <c r="AF289" s="55"/>
    </row>
    <row r="290" spans="2:32" ht="15" customHeight="1">
      <c r="B290" s="181"/>
      <c r="C290" s="185"/>
      <c r="D290" s="186"/>
      <c r="E290" s="186"/>
      <c r="F290" s="189">
        <v>5134</v>
      </c>
      <c r="G290" s="110" t="s">
        <v>871</v>
      </c>
      <c r="H290" s="83"/>
      <c r="I290" s="31">
        <f>K290</f>
        <v>4475</v>
      </c>
      <c r="J290" s="109"/>
      <c r="K290" s="109">
        <v>4475</v>
      </c>
      <c r="AC290" s="55"/>
      <c r="AD290" s="55"/>
      <c r="AE290" s="55"/>
      <c r="AF290" s="55"/>
    </row>
    <row r="291" spans="2:32" ht="40.5">
      <c r="B291" s="181">
        <v>2660</v>
      </c>
      <c r="C291" s="176" t="s">
        <v>175</v>
      </c>
      <c r="D291" s="177">
        <v>6</v>
      </c>
      <c r="E291" s="177">
        <v>0</v>
      </c>
      <c r="F291" s="191"/>
      <c r="G291" s="78" t="s">
        <v>654</v>
      </c>
      <c r="H291" s="89" t="s">
        <v>396</v>
      </c>
      <c r="I291" s="109">
        <f>SUM(J291:K291)</f>
        <v>0</v>
      </c>
      <c r="J291" s="109">
        <f>SUM(J292)</f>
        <v>0</v>
      </c>
      <c r="K291" s="109">
        <f>SUM(K292)</f>
        <v>0</v>
      </c>
      <c r="AC291" s="55"/>
      <c r="AD291" s="55"/>
      <c r="AE291" s="55"/>
      <c r="AF291" s="55"/>
    </row>
    <row r="292" spans="2:32" ht="27.75" customHeight="1">
      <c r="B292" s="181">
        <v>2661</v>
      </c>
      <c r="C292" s="185" t="s">
        <v>175</v>
      </c>
      <c r="D292" s="186">
        <v>6</v>
      </c>
      <c r="E292" s="186">
        <v>1</v>
      </c>
      <c r="F292" s="189"/>
      <c r="G292" s="82" t="s">
        <v>655</v>
      </c>
      <c r="H292" s="87" t="s">
        <v>397</v>
      </c>
      <c r="I292" s="109">
        <f t="shared" si="8"/>
        <v>0</v>
      </c>
      <c r="J292" s="109">
        <f>SUM(J294)</f>
        <v>0</v>
      </c>
      <c r="K292" s="109">
        <f>K295</f>
        <v>0</v>
      </c>
      <c r="AC292" s="55"/>
      <c r="AD292" s="55"/>
      <c r="AE292" s="55"/>
      <c r="AF292" s="55"/>
    </row>
    <row r="293" spans="2:32" ht="40.5">
      <c r="B293" s="181"/>
      <c r="C293" s="185"/>
      <c r="D293" s="186"/>
      <c r="E293" s="186"/>
      <c r="F293" s="189"/>
      <c r="G293" s="82" t="s">
        <v>974</v>
      </c>
      <c r="H293" s="83"/>
      <c r="I293" s="31">
        <f t="shared" si="8"/>
        <v>0</v>
      </c>
      <c r="J293" s="109"/>
      <c r="K293" s="109"/>
      <c r="AC293" s="55"/>
      <c r="AD293" s="55"/>
      <c r="AE293" s="55"/>
      <c r="AF293" s="55"/>
    </row>
    <row r="294" spans="2:32" ht="30" customHeight="1" hidden="1">
      <c r="B294" s="181"/>
      <c r="C294" s="185"/>
      <c r="D294" s="186"/>
      <c r="E294" s="186"/>
      <c r="F294" s="193">
        <v>4251</v>
      </c>
      <c r="G294" s="110" t="s">
        <v>129</v>
      </c>
      <c r="H294" s="83"/>
      <c r="I294" s="109">
        <f>SUM(J294:K294)</f>
        <v>0</v>
      </c>
      <c r="J294" s="109">
        <v>0</v>
      </c>
      <c r="K294" s="109">
        <v>0</v>
      </c>
      <c r="AC294" s="55"/>
      <c r="AD294" s="55"/>
      <c r="AE294" s="55"/>
      <c r="AF294" s="55"/>
    </row>
    <row r="295" spans="2:32" ht="16.5" customHeight="1" hidden="1">
      <c r="B295" s="181"/>
      <c r="C295" s="185"/>
      <c r="D295" s="186"/>
      <c r="E295" s="186"/>
      <c r="F295" s="193">
        <v>5112</v>
      </c>
      <c r="G295" s="110" t="s">
        <v>149</v>
      </c>
      <c r="H295" s="83"/>
      <c r="I295" s="109">
        <f>J295+K295</f>
        <v>0</v>
      </c>
      <c r="K295" s="109">
        <v>0</v>
      </c>
      <c r="AC295" s="55"/>
      <c r="AD295" s="55"/>
      <c r="AE295" s="55"/>
      <c r="AF295" s="55"/>
    </row>
    <row r="296" spans="2:32" s="76" customFormat="1" ht="27" customHeight="1">
      <c r="B296" s="108">
        <v>2700</v>
      </c>
      <c r="C296" s="176" t="s">
        <v>176</v>
      </c>
      <c r="D296" s="177">
        <v>0</v>
      </c>
      <c r="E296" s="177">
        <v>0</v>
      </c>
      <c r="F296" s="191"/>
      <c r="G296" s="93" t="s">
        <v>1001</v>
      </c>
      <c r="H296" s="88" t="s">
        <v>398</v>
      </c>
      <c r="I296" s="31">
        <f>SUM(J296:K296)</f>
        <v>1400</v>
      </c>
      <c r="J296" s="31">
        <f>SUM(J297+J304+J315+J324+J327+J330)</f>
        <v>1400</v>
      </c>
      <c r="K296" s="31">
        <f>SUM(K297+K304+K315+K324+K327+K330)</f>
        <v>0</v>
      </c>
      <c r="L296" s="179"/>
      <c r="M296" s="179"/>
      <c r="N296" s="179"/>
      <c r="O296" s="179"/>
      <c r="P296" s="179"/>
      <c r="Q296" s="212"/>
      <c r="AC296" s="77"/>
      <c r="AD296" s="77"/>
      <c r="AE296" s="77"/>
      <c r="AF296" s="77"/>
    </row>
    <row r="297" spans="2:32" ht="29.25" customHeight="1">
      <c r="B297" s="181">
        <v>2710</v>
      </c>
      <c r="C297" s="176" t="s">
        <v>176</v>
      </c>
      <c r="D297" s="177">
        <v>1</v>
      </c>
      <c r="E297" s="177">
        <v>0</v>
      </c>
      <c r="F297" s="191"/>
      <c r="G297" s="78" t="s">
        <v>657</v>
      </c>
      <c r="H297" s="79" t="s">
        <v>399</v>
      </c>
      <c r="I297" s="31">
        <f t="shared" si="8"/>
        <v>0</v>
      </c>
      <c r="J297" s="109">
        <f>SUM(J298+J300+J302)</f>
        <v>0</v>
      </c>
      <c r="K297" s="109">
        <f>SUM(K298+K300+K302)</f>
        <v>0</v>
      </c>
      <c r="AC297" s="55"/>
      <c r="AD297" s="55"/>
      <c r="AE297" s="55"/>
      <c r="AF297" s="55"/>
    </row>
    <row r="298" spans="2:32" ht="15" customHeight="1">
      <c r="B298" s="181">
        <v>2711</v>
      </c>
      <c r="C298" s="185" t="s">
        <v>176</v>
      </c>
      <c r="D298" s="186">
        <v>1</v>
      </c>
      <c r="E298" s="186">
        <v>1</v>
      </c>
      <c r="F298" s="189"/>
      <c r="G298" s="82" t="s">
        <v>658</v>
      </c>
      <c r="H298" s="87" t="s">
        <v>400</v>
      </c>
      <c r="I298" s="31">
        <f t="shared" si="8"/>
        <v>0</v>
      </c>
      <c r="J298" s="109">
        <v>0</v>
      </c>
      <c r="K298" s="109">
        <v>0</v>
      </c>
      <c r="AC298" s="55"/>
      <c r="AD298" s="55"/>
      <c r="AE298" s="55"/>
      <c r="AF298" s="55"/>
    </row>
    <row r="299" spans="2:32" ht="40.5">
      <c r="B299" s="181"/>
      <c r="C299" s="185"/>
      <c r="D299" s="186"/>
      <c r="E299" s="186"/>
      <c r="F299" s="189"/>
      <c r="G299" s="82" t="s">
        <v>974</v>
      </c>
      <c r="H299" s="83"/>
      <c r="I299" s="31">
        <f t="shared" si="8"/>
        <v>0</v>
      </c>
      <c r="J299" s="109"/>
      <c r="K299" s="109"/>
      <c r="AC299" s="55"/>
      <c r="AD299" s="55"/>
      <c r="AE299" s="55"/>
      <c r="AF299" s="55"/>
    </row>
    <row r="300" spans="2:32" ht="15" customHeight="1">
      <c r="B300" s="181">
        <v>2712</v>
      </c>
      <c r="C300" s="185" t="s">
        <v>176</v>
      </c>
      <c r="D300" s="186">
        <v>1</v>
      </c>
      <c r="E300" s="186">
        <v>2</v>
      </c>
      <c r="F300" s="189"/>
      <c r="G300" s="82" t="s">
        <v>659</v>
      </c>
      <c r="H300" s="87" t="s">
        <v>401</v>
      </c>
      <c r="I300" s="31">
        <f t="shared" si="8"/>
        <v>0</v>
      </c>
      <c r="J300" s="109">
        <v>0</v>
      </c>
      <c r="K300" s="109">
        <v>0</v>
      </c>
      <c r="AC300" s="55"/>
      <c r="AD300" s="55"/>
      <c r="AE300" s="55"/>
      <c r="AF300" s="55"/>
    </row>
    <row r="301" spans="2:32" ht="40.5">
      <c r="B301" s="181"/>
      <c r="C301" s="185"/>
      <c r="D301" s="186"/>
      <c r="E301" s="186"/>
      <c r="F301" s="189"/>
      <c r="G301" s="82" t="s">
        <v>974</v>
      </c>
      <c r="H301" s="83"/>
      <c r="I301" s="31">
        <f t="shared" si="8"/>
        <v>0</v>
      </c>
      <c r="J301" s="109"/>
      <c r="K301" s="109"/>
      <c r="AC301" s="55"/>
      <c r="AD301" s="55"/>
      <c r="AE301" s="55"/>
      <c r="AF301" s="55"/>
    </row>
    <row r="302" spans="2:32" ht="15" customHeight="1">
      <c r="B302" s="181">
        <v>2713</v>
      </c>
      <c r="C302" s="185" t="s">
        <v>176</v>
      </c>
      <c r="D302" s="186">
        <v>1</v>
      </c>
      <c r="E302" s="186">
        <v>3</v>
      </c>
      <c r="F302" s="189"/>
      <c r="G302" s="82" t="s">
        <v>660</v>
      </c>
      <c r="H302" s="87" t="s">
        <v>402</v>
      </c>
      <c r="I302" s="31">
        <f t="shared" si="8"/>
        <v>0</v>
      </c>
      <c r="J302" s="109">
        <v>0</v>
      </c>
      <c r="K302" s="109">
        <v>0</v>
      </c>
      <c r="AC302" s="55"/>
      <c r="AD302" s="55"/>
      <c r="AE302" s="55"/>
      <c r="AF302" s="55"/>
    </row>
    <row r="303" spans="2:32" ht="40.5">
      <c r="B303" s="181"/>
      <c r="C303" s="185"/>
      <c r="D303" s="186"/>
      <c r="E303" s="186"/>
      <c r="F303" s="189"/>
      <c r="G303" s="82" t="s">
        <v>974</v>
      </c>
      <c r="H303" s="83"/>
      <c r="I303" s="31">
        <f t="shared" si="8"/>
        <v>0</v>
      </c>
      <c r="J303" s="109"/>
      <c r="K303" s="109"/>
      <c r="AC303" s="55"/>
      <c r="AD303" s="55"/>
      <c r="AE303" s="55"/>
      <c r="AF303" s="55"/>
    </row>
    <row r="304" spans="2:32" ht="15" customHeight="1">
      <c r="B304" s="181">
        <v>2720</v>
      </c>
      <c r="C304" s="176" t="s">
        <v>176</v>
      </c>
      <c r="D304" s="177">
        <v>2</v>
      </c>
      <c r="E304" s="177">
        <v>0</v>
      </c>
      <c r="F304" s="191"/>
      <c r="G304" s="78" t="s">
        <v>661</v>
      </c>
      <c r="H304" s="79" t="s">
        <v>403</v>
      </c>
      <c r="I304" s="109">
        <f>I305</f>
        <v>1000</v>
      </c>
      <c r="J304" s="109">
        <f>J305</f>
        <v>1000</v>
      </c>
      <c r="K304" s="109">
        <f>SUM(K305,K311,K313)</f>
        <v>0</v>
      </c>
      <c r="AC304" s="55"/>
      <c r="AD304" s="55"/>
      <c r="AE304" s="55"/>
      <c r="AF304" s="55"/>
    </row>
    <row r="305" spans="2:32" ht="15" customHeight="1">
      <c r="B305" s="181">
        <v>2721</v>
      </c>
      <c r="C305" s="185" t="s">
        <v>176</v>
      </c>
      <c r="D305" s="186">
        <v>2</v>
      </c>
      <c r="E305" s="186">
        <v>1</v>
      </c>
      <c r="F305" s="189"/>
      <c r="G305" s="82" t="s">
        <v>662</v>
      </c>
      <c r="H305" s="87" t="s">
        <v>404</v>
      </c>
      <c r="I305" s="162">
        <f aca="true" t="shared" si="9" ref="I305:I343">SUM(J305:K305)</f>
        <v>1000</v>
      </c>
      <c r="J305" s="109">
        <f>J310</f>
        <v>1000</v>
      </c>
      <c r="K305" s="109">
        <f>SUM(K309)</f>
        <v>0</v>
      </c>
      <c r="AC305" s="55"/>
      <c r="AD305" s="55"/>
      <c r="AE305" s="55"/>
      <c r="AF305" s="55"/>
    </row>
    <row r="306" spans="2:32" ht="40.5">
      <c r="B306" s="181"/>
      <c r="C306" s="185"/>
      <c r="D306" s="186"/>
      <c r="E306" s="186"/>
      <c r="F306" s="189"/>
      <c r="G306" s="82" t="s">
        <v>974</v>
      </c>
      <c r="H306" s="83"/>
      <c r="I306" s="31">
        <f t="shared" si="9"/>
        <v>0</v>
      </c>
      <c r="J306" s="109"/>
      <c r="K306" s="109"/>
      <c r="AC306" s="55"/>
      <c r="AD306" s="55"/>
      <c r="AE306" s="55"/>
      <c r="AF306" s="55"/>
    </row>
    <row r="307" spans="2:32" ht="17.25" hidden="1">
      <c r="B307" s="181"/>
      <c r="C307" s="185"/>
      <c r="D307" s="186"/>
      <c r="E307" s="186"/>
      <c r="F307" s="189">
        <v>4212</v>
      </c>
      <c r="G307" s="111" t="s">
        <v>995</v>
      </c>
      <c r="H307" s="83"/>
      <c r="I307" s="109">
        <f>SUM(J307:K307)</f>
        <v>0</v>
      </c>
      <c r="J307" s="109"/>
      <c r="K307" s="109"/>
      <c r="AC307" s="55"/>
      <c r="AD307" s="55"/>
      <c r="AE307" s="55"/>
      <c r="AF307" s="55"/>
    </row>
    <row r="308" spans="2:32" ht="40.5" hidden="1">
      <c r="B308" s="181"/>
      <c r="C308" s="185"/>
      <c r="D308" s="186"/>
      <c r="E308" s="186"/>
      <c r="F308" s="189">
        <v>4638</v>
      </c>
      <c r="G308" s="50" t="s">
        <v>983</v>
      </c>
      <c r="H308" s="83"/>
      <c r="I308" s="162">
        <f t="shared" si="9"/>
        <v>0</v>
      </c>
      <c r="J308" s="109">
        <v>0</v>
      </c>
      <c r="K308" s="109"/>
      <c r="AC308" s="55"/>
      <c r="AD308" s="55"/>
      <c r="AE308" s="55"/>
      <c r="AF308" s="55"/>
    </row>
    <row r="309" spans="2:32" ht="27" hidden="1">
      <c r="B309" s="181"/>
      <c r="C309" s="185"/>
      <c r="D309" s="186"/>
      <c r="E309" s="186"/>
      <c r="F309" s="189">
        <v>5113</v>
      </c>
      <c r="G309" s="112" t="s">
        <v>862</v>
      </c>
      <c r="H309" s="83"/>
      <c r="I309" s="109">
        <f>SUM(J309:K309)</f>
        <v>0</v>
      </c>
      <c r="J309" s="109">
        <v>0</v>
      </c>
      <c r="K309" s="109"/>
      <c r="AC309" s="55"/>
      <c r="AD309" s="55"/>
      <c r="AE309" s="55"/>
      <c r="AF309" s="55"/>
    </row>
    <row r="310" spans="2:32" ht="27">
      <c r="B310" s="181"/>
      <c r="C310" s="185"/>
      <c r="D310" s="186"/>
      <c r="E310" s="186"/>
      <c r="F310" s="189">
        <v>4656</v>
      </c>
      <c r="G310" s="82" t="s">
        <v>1032</v>
      </c>
      <c r="H310" s="83"/>
      <c r="I310" s="109">
        <f>J310</f>
        <v>1000</v>
      </c>
      <c r="J310" s="109">
        <v>1000</v>
      </c>
      <c r="K310" s="109"/>
      <c r="AC310" s="55"/>
      <c r="AD310" s="55"/>
      <c r="AE310" s="55"/>
      <c r="AF310" s="55"/>
    </row>
    <row r="311" spans="2:32" ht="15" customHeight="1">
      <c r="B311" s="181">
        <v>2723</v>
      </c>
      <c r="C311" s="185" t="s">
        <v>176</v>
      </c>
      <c r="D311" s="186">
        <v>2</v>
      </c>
      <c r="E311" s="186">
        <v>3</v>
      </c>
      <c r="F311" s="189"/>
      <c r="G311" s="82" t="s">
        <v>664</v>
      </c>
      <c r="H311" s="87" t="s">
        <v>406</v>
      </c>
      <c r="I311" s="31">
        <f t="shared" si="9"/>
        <v>0</v>
      </c>
      <c r="J311" s="109">
        <v>0</v>
      </c>
      <c r="K311" s="109">
        <v>0</v>
      </c>
      <c r="AC311" s="55"/>
      <c r="AD311" s="55"/>
      <c r="AE311" s="55"/>
      <c r="AF311" s="55"/>
    </row>
    <row r="312" spans="2:32" ht="40.5">
      <c r="B312" s="181"/>
      <c r="C312" s="185"/>
      <c r="D312" s="186"/>
      <c r="E312" s="186"/>
      <c r="F312" s="189"/>
      <c r="G312" s="82" t="s">
        <v>974</v>
      </c>
      <c r="H312" s="83"/>
      <c r="I312" s="31">
        <f t="shared" si="9"/>
        <v>0</v>
      </c>
      <c r="J312" s="109"/>
      <c r="K312" s="109"/>
      <c r="AC312" s="55"/>
      <c r="AD312" s="55"/>
      <c r="AE312" s="55"/>
      <c r="AF312" s="55"/>
    </row>
    <row r="313" spans="2:32" ht="15" customHeight="1">
      <c r="B313" s="181">
        <v>2724</v>
      </c>
      <c r="C313" s="185" t="s">
        <v>176</v>
      </c>
      <c r="D313" s="186">
        <v>2</v>
      </c>
      <c r="E313" s="186">
        <v>4</v>
      </c>
      <c r="F313" s="189"/>
      <c r="G313" s="82" t="s">
        <v>665</v>
      </c>
      <c r="H313" s="87" t="s">
        <v>407</v>
      </c>
      <c r="I313" s="31">
        <f t="shared" si="9"/>
        <v>0</v>
      </c>
      <c r="J313" s="109">
        <v>0</v>
      </c>
      <c r="K313" s="109">
        <v>0</v>
      </c>
      <c r="AC313" s="55"/>
      <c r="AD313" s="55"/>
      <c r="AE313" s="55"/>
      <c r="AF313" s="55"/>
    </row>
    <row r="314" spans="2:32" ht="40.5">
      <c r="B314" s="181"/>
      <c r="C314" s="185"/>
      <c r="D314" s="186"/>
      <c r="E314" s="186"/>
      <c r="F314" s="189"/>
      <c r="G314" s="82" t="s">
        <v>974</v>
      </c>
      <c r="H314" s="83"/>
      <c r="I314" s="31">
        <f t="shared" si="9"/>
        <v>0</v>
      </c>
      <c r="J314" s="109"/>
      <c r="K314" s="109"/>
      <c r="AC314" s="55"/>
      <c r="AD314" s="55"/>
      <c r="AE314" s="55"/>
      <c r="AF314" s="55"/>
    </row>
    <row r="315" spans="2:32" ht="15" customHeight="1">
      <c r="B315" s="181">
        <v>2730</v>
      </c>
      <c r="C315" s="176" t="s">
        <v>176</v>
      </c>
      <c r="D315" s="177">
        <v>3</v>
      </c>
      <c r="E315" s="177">
        <v>0</v>
      </c>
      <c r="F315" s="191"/>
      <c r="G315" s="78" t="s">
        <v>666</v>
      </c>
      <c r="H315" s="79" t="s">
        <v>408</v>
      </c>
      <c r="I315" s="31">
        <f t="shared" si="9"/>
        <v>0</v>
      </c>
      <c r="J315" s="109">
        <f>SUM(J316,J318,J320,J322)</f>
        <v>0</v>
      </c>
      <c r="K315" s="109">
        <f>SUM(K316,K318,K320,K322)</f>
        <v>0</v>
      </c>
      <c r="AC315" s="55"/>
      <c r="AD315" s="55"/>
      <c r="AE315" s="55"/>
      <c r="AF315" s="55"/>
    </row>
    <row r="316" spans="2:32" ht="15" customHeight="1">
      <c r="B316" s="181">
        <v>2731</v>
      </c>
      <c r="C316" s="185" t="s">
        <v>176</v>
      </c>
      <c r="D316" s="186">
        <v>3</v>
      </c>
      <c r="E316" s="186">
        <v>1</v>
      </c>
      <c r="F316" s="189"/>
      <c r="G316" s="82" t="s">
        <v>667</v>
      </c>
      <c r="H316" s="83" t="s">
        <v>409</v>
      </c>
      <c r="I316" s="31">
        <f t="shared" si="9"/>
        <v>0</v>
      </c>
      <c r="J316" s="109">
        <v>0</v>
      </c>
      <c r="K316" s="109">
        <v>0</v>
      </c>
      <c r="AC316" s="55"/>
      <c r="AD316" s="55"/>
      <c r="AE316" s="55"/>
      <c r="AF316" s="55"/>
    </row>
    <row r="317" spans="2:32" ht="40.5">
      <c r="B317" s="181"/>
      <c r="C317" s="185"/>
      <c r="D317" s="186"/>
      <c r="E317" s="186"/>
      <c r="F317" s="189"/>
      <c r="G317" s="82" t="s">
        <v>974</v>
      </c>
      <c r="H317" s="83"/>
      <c r="I317" s="31">
        <f t="shared" si="9"/>
        <v>0</v>
      </c>
      <c r="J317" s="109"/>
      <c r="K317" s="109"/>
      <c r="AC317" s="55"/>
      <c r="AD317" s="55"/>
      <c r="AE317" s="55"/>
      <c r="AF317" s="55"/>
    </row>
    <row r="318" spans="2:32" ht="24.75" customHeight="1">
      <c r="B318" s="181">
        <v>2732</v>
      </c>
      <c r="C318" s="185" t="s">
        <v>176</v>
      </c>
      <c r="D318" s="186">
        <v>3</v>
      </c>
      <c r="E318" s="186">
        <v>2</v>
      </c>
      <c r="F318" s="189"/>
      <c r="G318" s="82" t="s">
        <v>668</v>
      </c>
      <c r="H318" s="83" t="s">
        <v>410</v>
      </c>
      <c r="I318" s="31">
        <f t="shared" si="9"/>
        <v>0</v>
      </c>
      <c r="J318" s="109">
        <v>0</v>
      </c>
      <c r="K318" s="109">
        <v>0</v>
      </c>
      <c r="AC318" s="55"/>
      <c r="AD318" s="55"/>
      <c r="AE318" s="55"/>
      <c r="AF318" s="55"/>
    </row>
    <row r="319" spans="2:32" ht="40.5">
      <c r="B319" s="181"/>
      <c r="C319" s="185"/>
      <c r="D319" s="186"/>
      <c r="E319" s="186"/>
      <c r="F319" s="189"/>
      <c r="G319" s="82" t="s">
        <v>974</v>
      </c>
      <c r="H319" s="83"/>
      <c r="I319" s="31">
        <f t="shared" si="9"/>
        <v>0</v>
      </c>
      <c r="J319" s="109"/>
      <c r="K319" s="109"/>
      <c r="AC319" s="55"/>
      <c r="AD319" s="55"/>
      <c r="AE319" s="55"/>
      <c r="AF319" s="55"/>
    </row>
    <row r="320" spans="2:32" ht="25.5" customHeight="1">
      <c r="B320" s="181">
        <v>2733</v>
      </c>
      <c r="C320" s="185" t="s">
        <v>176</v>
      </c>
      <c r="D320" s="186">
        <v>3</v>
      </c>
      <c r="E320" s="186">
        <v>3</v>
      </c>
      <c r="F320" s="189"/>
      <c r="G320" s="82" t="s">
        <v>669</v>
      </c>
      <c r="H320" s="83" t="s">
        <v>411</v>
      </c>
      <c r="I320" s="31">
        <f t="shared" si="9"/>
        <v>0</v>
      </c>
      <c r="J320" s="109">
        <v>0</v>
      </c>
      <c r="K320" s="109">
        <v>0</v>
      </c>
      <c r="AC320" s="55"/>
      <c r="AD320" s="55"/>
      <c r="AE320" s="55"/>
      <c r="AF320" s="55"/>
    </row>
    <row r="321" spans="2:32" ht="40.5">
      <c r="B321" s="181"/>
      <c r="C321" s="185"/>
      <c r="D321" s="186"/>
      <c r="E321" s="186"/>
      <c r="F321" s="189"/>
      <c r="G321" s="82" t="s">
        <v>974</v>
      </c>
      <c r="H321" s="83"/>
      <c r="I321" s="31">
        <f t="shared" si="9"/>
        <v>0</v>
      </c>
      <c r="J321" s="109"/>
      <c r="K321" s="109"/>
      <c r="AC321" s="55"/>
      <c r="AD321" s="55"/>
      <c r="AE321" s="55"/>
      <c r="AF321" s="55"/>
    </row>
    <row r="322" spans="2:32" ht="27">
      <c r="B322" s="181">
        <v>2734</v>
      </c>
      <c r="C322" s="185" t="s">
        <v>176</v>
      </c>
      <c r="D322" s="186">
        <v>3</v>
      </c>
      <c r="E322" s="186">
        <v>4</v>
      </c>
      <c r="F322" s="189"/>
      <c r="G322" s="82" t="s">
        <v>670</v>
      </c>
      <c r="H322" s="83" t="s">
        <v>412</v>
      </c>
      <c r="I322" s="31">
        <f t="shared" si="9"/>
        <v>0</v>
      </c>
      <c r="J322" s="109">
        <v>0</v>
      </c>
      <c r="K322" s="109">
        <v>0</v>
      </c>
      <c r="AC322" s="55"/>
      <c r="AD322" s="55"/>
      <c r="AE322" s="55"/>
      <c r="AF322" s="55"/>
    </row>
    <row r="323" spans="2:32" ht="40.5">
      <c r="B323" s="181"/>
      <c r="C323" s="185"/>
      <c r="D323" s="186"/>
      <c r="E323" s="186"/>
      <c r="F323" s="189"/>
      <c r="G323" s="82" t="s">
        <v>974</v>
      </c>
      <c r="H323" s="83"/>
      <c r="I323" s="31">
        <f t="shared" si="9"/>
        <v>0</v>
      </c>
      <c r="J323" s="109"/>
      <c r="K323" s="109"/>
      <c r="AC323" s="55"/>
      <c r="AD323" s="55"/>
      <c r="AE323" s="55"/>
      <c r="AF323" s="55"/>
    </row>
    <row r="324" spans="2:32" ht="27">
      <c r="B324" s="181">
        <v>2740</v>
      </c>
      <c r="C324" s="176" t="s">
        <v>176</v>
      </c>
      <c r="D324" s="177">
        <v>4</v>
      </c>
      <c r="E324" s="177">
        <v>0</v>
      </c>
      <c r="F324" s="191"/>
      <c r="G324" s="78" t="s">
        <v>671</v>
      </c>
      <c r="H324" s="79" t="s">
        <v>0</v>
      </c>
      <c r="I324" s="31">
        <f t="shared" si="9"/>
        <v>0</v>
      </c>
      <c r="J324" s="109">
        <f>SUM(J325)</f>
        <v>0</v>
      </c>
      <c r="K324" s="109">
        <f>SUM(K325)</f>
        <v>0</v>
      </c>
      <c r="AC324" s="55"/>
      <c r="AD324" s="55"/>
      <c r="AE324" s="55"/>
      <c r="AF324" s="55"/>
    </row>
    <row r="325" spans="2:32" ht="15" customHeight="1">
      <c r="B325" s="181">
        <v>2741</v>
      </c>
      <c r="C325" s="185" t="s">
        <v>176</v>
      </c>
      <c r="D325" s="186">
        <v>4</v>
      </c>
      <c r="E325" s="186">
        <v>1</v>
      </c>
      <c r="F325" s="189"/>
      <c r="G325" s="82" t="s">
        <v>672</v>
      </c>
      <c r="H325" s="87" t="s">
        <v>1</v>
      </c>
      <c r="I325" s="31">
        <f t="shared" si="9"/>
        <v>0</v>
      </c>
      <c r="J325" s="109">
        <v>0</v>
      </c>
      <c r="K325" s="109">
        <v>0</v>
      </c>
      <c r="AC325" s="55"/>
      <c r="AD325" s="55"/>
      <c r="AE325" s="55"/>
      <c r="AF325" s="55"/>
    </row>
    <row r="326" spans="2:32" ht="40.5">
      <c r="B326" s="181"/>
      <c r="C326" s="185"/>
      <c r="D326" s="186"/>
      <c r="E326" s="186"/>
      <c r="F326" s="189"/>
      <c r="G326" s="82" t="s">
        <v>974</v>
      </c>
      <c r="H326" s="83"/>
      <c r="I326" s="31">
        <f t="shared" si="9"/>
        <v>0</v>
      </c>
      <c r="J326" s="109"/>
      <c r="K326" s="109"/>
      <c r="AC326" s="55"/>
      <c r="AD326" s="55"/>
      <c r="AE326" s="55"/>
      <c r="AF326" s="55"/>
    </row>
    <row r="327" spans="2:32" ht="27">
      <c r="B327" s="181">
        <v>2750</v>
      </c>
      <c r="C327" s="176" t="s">
        <v>176</v>
      </c>
      <c r="D327" s="177">
        <v>5</v>
      </c>
      <c r="E327" s="177">
        <v>0</v>
      </c>
      <c r="F327" s="191"/>
      <c r="G327" s="78" t="s">
        <v>984</v>
      </c>
      <c r="H327" s="79" t="s">
        <v>2</v>
      </c>
      <c r="I327" s="31">
        <f t="shared" si="9"/>
        <v>0</v>
      </c>
      <c r="J327" s="109">
        <f>SUM(J328)</f>
        <v>0</v>
      </c>
      <c r="K327" s="109">
        <f>SUM(K328)</f>
        <v>0</v>
      </c>
      <c r="AC327" s="55"/>
      <c r="AD327" s="55"/>
      <c r="AE327" s="55"/>
      <c r="AF327" s="55"/>
    </row>
    <row r="328" spans="2:32" ht="27">
      <c r="B328" s="181">
        <v>2751</v>
      </c>
      <c r="C328" s="185" t="s">
        <v>176</v>
      </c>
      <c r="D328" s="186">
        <v>5</v>
      </c>
      <c r="E328" s="186">
        <v>1</v>
      </c>
      <c r="F328" s="189"/>
      <c r="G328" s="82" t="s">
        <v>674</v>
      </c>
      <c r="H328" s="87" t="s">
        <v>2</v>
      </c>
      <c r="I328" s="31">
        <f t="shared" si="9"/>
        <v>0</v>
      </c>
      <c r="J328" s="109">
        <v>0</v>
      </c>
      <c r="K328" s="109">
        <v>0</v>
      </c>
      <c r="AC328" s="55"/>
      <c r="AD328" s="55"/>
      <c r="AE328" s="55"/>
      <c r="AF328" s="55"/>
    </row>
    <row r="329" spans="2:32" ht="40.5">
      <c r="B329" s="181"/>
      <c r="C329" s="185"/>
      <c r="D329" s="186"/>
      <c r="E329" s="186"/>
      <c r="F329" s="189"/>
      <c r="G329" s="82" t="s">
        <v>974</v>
      </c>
      <c r="H329" s="83"/>
      <c r="I329" s="31">
        <f t="shared" si="9"/>
        <v>0</v>
      </c>
      <c r="J329" s="109"/>
      <c r="K329" s="109"/>
      <c r="AC329" s="55"/>
      <c r="AD329" s="55"/>
      <c r="AE329" s="55"/>
      <c r="AF329" s="55"/>
    </row>
    <row r="330" spans="2:32" ht="27">
      <c r="B330" s="181">
        <v>2760</v>
      </c>
      <c r="C330" s="176" t="s">
        <v>176</v>
      </c>
      <c r="D330" s="177">
        <v>6</v>
      </c>
      <c r="E330" s="177">
        <v>0</v>
      </c>
      <c r="F330" s="191"/>
      <c r="G330" s="78" t="s">
        <v>675</v>
      </c>
      <c r="H330" s="79" t="s">
        <v>3</v>
      </c>
      <c r="I330" s="31">
        <f t="shared" si="9"/>
        <v>400</v>
      </c>
      <c r="J330" s="109">
        <f>SUM(J331+J333)</f>
        <v>400</v>
      </c>
      <c r="K330" s="109">
        <f>SUM(K331+K333)</f>
        <v>0</v>
      </c>
      <c r="AC330" s="55"/>
      <c r="AD330" s="55"/>
      <c r="AE330" s="55"/>
      <c r="AF330" s="55"/>
    </row>
    <row r="331" spans="2:32" ht="27">
      <c r="B331" s="181">
        <v>2761</v>
      </c>
      <c r="C331" s="185" t="s">
        <v>176</v>
      </c>
      <c r="D331" s="186">
        <v>6</v>
      </c>
      <c r="E331" s="186">
        <v>1</v>
      </c>
      <c r="F331" s="189"/>
      <c r="G331" s="82" t="s">
        <v>676</v>
      </c>
      <c r="H331" s="79"/>
      <c r="I331" s="31">
        <f t="shared" si="9"/>
        <v>0</v>
      </c>
      <c r="J331" s="109">
        <v>0</v>
      </c>
      <c r="K331" s="109">
        <v>0</v>
      </c>
      <c r="AC331" s="55"/>
      <c r="AD331" s="55"/>
      <c r="AE331" s="55"/>
      <c r="AF331" s="55"/>
    </row>
    <row r="332" spans="2:32" ht="40.5">
      <c r="B332" s="181"/>
      <c r="C332" s="185"/>
      <c r="D332" s="186"/>
      <c r="E332" s="186"/>
      <c r="F332" s="189"/>
      <c r="G332" s="82" t="s">
        <v>974</v>
      </c>
      <c r="H332" s="83"/>
      <c r="I332" s="31">
        <f t="shared" si="9"/>
        <v>0</v>
      </c>
      <c r="J332" s="109"/>
      <c r="K332" s="109"/>
      <c r="AC332" s="55"/>
      <c r="AD332" s="55"/>
      <c r="AE332" s="55"/>
      <c r="AF332" s="55"/>
    </row>
    <row r="333" spans="2:32" ht="15" customHeight="1">
      <c r="B333" s="181">
        <v>2762</v>
      </c>
      <c r="C333" s="185" t="s">
        <v>176</v>
      </c>
      <c r="D333" s="186">
        <v>6</v>
      </c>
      <c r="E333" s="186">
        <v>2</v>
      </c>
      <c r="F333" s="189"/>
      <c r="G333" s="82" t="s">
        <v>677</v>
      </c>
      <c r="H333" s="87" t="s">
        <v>4</v>
      </c>
      <c r="I333" s="31">
        <f t="shared" si="9"/>
        <v>400</v>
      </c>
      <c r="J333" s="109">
        <f>J335</f>
        <v>400</v>
      </c>
      <c r="K333" s="109">
        <v>0</v>
      </c>
      <c r="AC333" s="55"/>
      <c r="AD333" s="55"/>
      <c r="AE333" s="55"/>
      <c r="AF333" s="55"/>
    </row>
    <row r="334" spans="2:32" ht="40.5">
      <c r="B334" s="181"/>
      <c r="C334" s="185"/>
      <c r="D334" s="186"/>
      <c r="E334" s="186"/>
      <c r="F334" s="189"/>
      <c r="G334" s="82" t="s">
        <v>974</v>
      </c>
      <c r="H334" s="83"/>
      <c r="I334" s="31">
        <f t="shared" si="9"/>
        <v>0</v>
      </c>
      <c r="J334" s="109"/>
      <c r="K334" s="109"/>
      <c r="AC334" s="55"/>
      <c r="AD334" s="55"/>
      <c r="AE334" s="55"/>
      <c r="AF334" s="55"/>
    </row>
    <row r="335" spans="2:32" ht="39.75" customHeight="1">
      <c r="B335" s="181"/>
      <c r="C335" s="185"/>
      <c r="D335" s="186"/>
      <c r="E335" s="186"/>
      <c r="F335" s="189">
        <v>4638</v>
      </c>
      <c r="G335" s="261" t="s">
        <v>820</v>
      </c>
      <c r="H335" s="83"/>
      <c r="I335" s="109">
        <f>J335</f>
        <v>400</v>
      </c>
      <c r="J335" s="109">
        <v>400</v>
      </c>
      <c r="K335" s="109"/>
      <c r="AC335" s="55"/>
      <c r="AD335" s="55"/>
      <c r="AE335" s="55"/>
      <c r="AF335" s="55"/>
    </row>
    <row r="336" spans="2:32" s="76" customFormat="1" ht="40.5" customHeight="1">
      <c r="B336" s="108">
        <v>2800</v>
      </c>
      <c r="C336" s="176" t="s">
        <v>177</v>
      </c>
      <c r="D336" s="177">
        <v>0</v>
      </c>
      <c r="E336" s="177">
        <v>0</v>
      </c>
      <c r="F336" s="191"/>
      <c r="G336" s="93" t="s">
        <v>1002</v>
      </c>
      <c r="H336" s="88" t="s">
        <v>5</v>
      </c>
      <c r="I336" s="31">
        <f t="shared" si="9"/>
        <v>5085</v>
      </c>
      <c r="J336" s="31">
        <f>SUM(J337+J351+J366+J374+J384+J387)</f>
        <v>5085</v>
      </c>
      <c r="K336" s="31">
        <f>SUM(K337+K343+K366+K374+K384+K387)</f>
        <v>0</v>
      </c>
      <c r="L336" s="179"/>
      <c r="M336" s="179"/>
      <c r="N336" s="179"/>
      <c r="O336" s="179"/>
      <c r="P336" s="179"/>
      <c r="Q336" s="212"/>
      <c r="AC336" s="98"/>
      <c r="AD336" s="98"/>
      <c r="AE336" s="98"/>
      <c r="AF336" s="98"/>
    </row>
    <row r="337" spans="2:32" ht="15" customHeight="1">
      <c r="B337" s="181">
        <v>2810</v>
      </c>
      <c r="C337" s="185" t="s">
        <v>177</v>
      </c>
      <c r="D337" s="186">
        <v>1</v>
      </c>
      <c r="E337" s="186">
        <v>0</v>
      </c>
      <c r="F337" s="189"/>
      <c r="G337" s="78" t="s">
        <v>679</v>
      </c>
      <c r="H337" s="79" t="s">
        <v>6</v>
      </c>
      <c r="I337" s="31">
        <f t="shared" si="9"/>
        <v>250</v>
      </c>
      <c r="J337" s="109">
        <f>SUM(J338)</f>
        <v>250</v>
      </c>
      <c r="K337" s="109">
        <f>SUM(K338)</f>
        <v>0</v>
      </c>
      <c r="AC337" s="55"/>
      <c r="AD337" s="55"/>
      <c r="AE337" s="55"/>
      <c r="AF337" s="55"/>
    </row>
    <row r="338" spans="2:32" ht="15" customHeight="1">
      <c r="B338" s="181">
        <v>2811</v>
      </c>
      <c r="C338" s="185" t="s">
        <v>177</v>
      </c>
      <c r="D338" s="186">
        <v>1</v>
      </c>
      <c r="E338" s="186">
        <v>1</v>
      </c>
      <c r="F338" s="189"/>
      <c r="G338" s="82" t="s">
        <v>680</v>
      </c>
      <c r="H338" s="87" t="s">
        <v>7</v>
      </c>
      <c r="I338" s="31">
        <f t="shared" si="9"/>
        <v>250</v>
      </c>
      <c r="J338" s="109">
        <f>J342</f>
        <v>250</v>
      </c>
      <c r="K338" s="109">
        <f>SUM(K340:K341)</f>
        <v>0</v>
      </c>
      <c r="AC338" s="55"/>
      <c r="AD338" s="55"/>
      <c r="AE338" s="55"/>
      <c r="AF338" s="55"/>
    </row>
    <row r="339" spans="2:32" ht="40.5">
      <c r="B339" s="181"/>
      <c r="C339" s="185"/>
      <c r="D339" s="186"/>
      <c r="E339" s="186"/>
      <c r="F339" s="189"/>
      <c r="G339" s="82" t="s">
        <v>974</v>
      </c>
      <c r="H339" s="83"/>
      <c r="I339" s="31">
        <f t="shared" si="9"/>
        <v>0</v>
      </c>
      <c r="J339" s="109"/>
      <c r="K339" s="109"/>
      <c r="AC339" s="55"/>
      <c r="AD339" s="55"/>
      <c r="AE339" s="55"/>
      <c r="AF339" s="55"/>
    </row>
    <row r="340" spans="2:32" ht="15" customHeight="1" hidden="1">
      <c r="B340" s="181"/>
      <c r="C340" s="185"/>
      <c r="D340" s="186"/>
      <c r="E340" s="186"/>
      <c r="F340" s="189">
        <v>4239</v>
      </c>
      <c r="G340" s="110" t="s">
        <v>780</v>
      </c>
      <c r="H340" s="83"/>
      <c r="I340" s="31">
        <f t="shared" si="9"/>
        <v>0</v>
      </c>
      <c r="J340" s="109"/>
      <c r="K340" s="109">
        <v>0</v>
      </c>
      <c r="AC340" s="55"/>
      <c r="AD340" s="55"/>
      <c r="AE340" s="55"/>
      <c r="AF340" s="55"/>
    </row>
    <row r="341" spans="2:32" ht="27" hidden="1">
      <c r="B341" s="181"/>
      <c r="C341" s="185"/>
      <c r="D341" s="186"/>
      <c r="E341" s="186"/>
      <c r="F341" s="189">
        <v>4727</v>
      </c>
      <c r="G341" s="110" t="s">
        <v>837</v>
      </c>
      <c r="H341" s="83"/>
      <c r="I341" s="109">
        <f t="shared" si="9"/>
        <v>0</v>
      </c>
      <c r="J341" s="109"/>
      <c r="K341" s="109">
        <v>0</v>
      </c>
      <c r="AC341" s="55"/>
      <c r="AD341" s="55"/>
      <c r="AE341" s="55"/>
      <c r="AF341" s="55"/>
    </row>
    <row r="342" spans="2:32" ht="17.25">
      <c r="B342" s="181"/>
      <c r="C342" s="185"/>
      <c r="D342" s="186"/>
      <c r="E342" s="186"/>
      <c r="F342" s="189">
        <v>4239</v>
      </c>
      <c r="G342" s="110" t="s">
        <v>780</v>
      </c>
      <c r="H342" s="83"/>
      <c r="I342" s="109">
        <f>J342</f>
        <v>250</v>
      </c>
      <c r="J342" s="109">
        <v>250</v>
      </c>
      <c r="K342" s="109"/>
      <c r="AC342" s="55"/>
      <c r="AD342" s="55"/>
      <c r="AE342" s="55"/>
      <c r="AF342" s="55"/>
    </row>
    <row r="343" spans="2:32" ht="15" customHeight="1">
      <c r="B343" s="181">
        <v>2820</v>
      </c>
      <c r="C343" s="176" t="s">
        <v>177</v>
      </c>
      <c r="D343" s="177">
        <v>2</v>
      </c>
      <c r="E343" s="177">
        <v>0</v>
      </c>
      <c r="F343" s="191"/>
      <c r="G343" s="78" t="s">
        <v>681</v>
      </c>
      <c r="H343" s="79" t="s">
        <v>8</v>
      </c>
      <c r="I343" s="31">
        <f t="shared" si="9"/>
        <v>3574</v>
      </c>
      <c r="J343" s="109">
        <f>SUM(J344,J347,J349,J351,J358,J360,J362)</f>
        <v>3574</v>
      </c>
      <c r="K343" s="109">
        <f>SUM(K344,K347,K349,K351,K358,K360,K362)</f>
        <v>0</v>
      </c>
      <c r="AC343" s="55"/>
      <c r="AD343" s="55"/>
      <c r="AE343" s="55"/>
      <c r="AF343" s="55"/>
    </row>
    <row r="344" spans="2:32" ht="15" customHeight="1">
      <c r="B344" s="181">
        <v>2821</v>
      </c>
      <c r="C344" s="185" t="s">
        <v>177</v>
      </c>
      <c r="D344" s="186">
        <v>2</v>
      </c>
      <c r="E344" s="186">
        <v>1</v>
      </c>
      <c r="F344" s="189"/>
      <c r="G344" s="82" t="s">
        <v>682</v>
      </c>
      <c r="H344" s="79"/>
      <c r="I344" s="31">
        <f aca="true" t="shared" si="10" ref="I344:I387">SUM(J344:K344)</f>
        <v>0</v>
      </c>
      <c r="J344" s="109">
        <f>SUM(J346)</f>
        <v>0</v>
      </c>
      <c r="K344" s="109"/>
      <c r="AC344" s="55"/>
      <c r="AD344" s="55"/>
      <c r="AE344" s="55"/>
      <c r="AF344" s="55"/>
    </row>
    <row r="345" spans="2:32" ht="40.5">
      <c r="B345" s="181"/>
      <c r="C345" s="185"/>
      <c r="D345" s="186"/>
      <c r="E345" s="186"/>
      <c r="F345" s="189"/>
      <c r="G345" s="82" t="s">
        <v>974</v>
      </c>
      <c r="H345" s="83"/>
      <c r="I345" s="31">
        <f t="shared" si="10"/>
        <v>0</v>
      </c>
      <c r="J345" s="109"/>
      <c r="K345" s="109"/>
      <c r="AC345" s="55"/>
      <c r="AD345" s="55"/>
      <c r="AE345" s="55"/>
      <c r="AF345" s="55"/>
    </row>
    <row r="346" spans="2:32" ht="17.25" hidden="1">
      <c r="B346" s="181"/>
      <c r="C346" s="185"/>
      <c r="D346" s="186"/>
      <c r="E346" s="186"/>
      <c r="F346" s="198" t="s">
        <v>259</v>
      </c>
      <c r="G346" s="110" t="s">
        <v>130</v>
      </c>
      <c r="H346" s="83"/>
      <c r="I346" s="31">
        <f>SUM(J346:K346)</f>
        <v>0</v>
      </c>
      <c r="J346" s="31">
        <v>0</v>
      </c>
      <c r="K346" s="109">
        <v>0</v>
      </c>
      <c r="AC346" s="55"/>
      <c r="AD346" s="55"/>
      <c r="AE346" s="55"/>
      <c r="AF346" s="55"/>
    </row>
    <row r="347" spans="2:32" ht="15" customHeight="1">
      <c r="B347" s="181">
        <v>2822</v>
      </c>
      <c r="C347" s="185" t="s">
        <v>177</v>
      </c>
      <c r="D347" s="186">
        <v>2</v>
      </c>
      <c r="E347" s="186">
        <v>2</v>
      </c>
      <c r="F347" s="189"/>
      <c r="G347" s="82" t="s">
        <v>683</v>
      </c>
      <c r="H347" s="79"/>
      <c r="I347" s="31">
        <f t="shared" si="10"/>
        <v>0</v>
      </c>
      <c r="J347" s="109">
        <v>0</v>
      </c>
      <c r="K347" s="109">
        <v>0</v>
      </c>
      <c r="AC347" s="55"/>
      <c r="AD347" s="55"/>
      <c r="AE347" s="55"/>
      <c r="AF347" s="55"/>
    </row>
    <row r="348" spans="2:32" ht="40.5">
      <c r="B348" s="181"/>
      <c r="C348" s="185"/>
      <c r="D348" s="186"/>
      <c r="E348" s="186"/>
      <c r="F348" s="189"/>
      <c r="G348" s="82" t="s">
        <v>974</v>
      </c>
      <c r="H348" s="83"/>
      <c r="I348" s="31">
        <f t="shared" si="10"/>
        <v>0</v>
      </c>
      <c r="J348" s="109"/>
      <c r="K348" s="109"/>
      <c r="AC348" s="55"/>
      <c r="AD348" s="55"/>
      <c r="AE348" s="55"/>
      <c r="AF348" s="55"/>
    </row>
    <row r="349" spans="2:32" ht="15" customHeight="1">
      <c r="B349" s="181">
        <v>2823</v>
      </c>
      <c r="C349" s="185" t="s">
        <v>177</v>
      </c>
      <c r="D349" s="186">
        <v>2</v>
      </c>
      <c r="E349" s="186">
        <v>3</v>
      </c>
      <c r="F349" s="189"/>
      <c r="G349" s="82" t="s">
        <v>684</v>
      </c>
      <c r="H349" s="87" t="s">
        <v>9</v>
      </c>
      <c r="I349" s="31">
        <f t="shared" si="10"/>
        <v>0</v>
      </c>
      <c r="J349" s="109">
        <v>0</v>
      </c>
      <c r="K349" s="109">
        <v>0</v>
      </c>
      <c r="AC349" s="55"/>
      <c r="AD349" s="55"/>
      <c r="AE349" s="55"/>
      <c r="AF349" s="55"/>
    </row>
    <row r="350" spans="2:32" ht="40.5">
      <c r="B350" s="181"/>
      <c r="C350" s="185"/>
      <c r="D350" s="186"/>
      <c r="E350" s="186"/>
      <c r="F350" s="189"/>
      <c r="G350" s="82" t="s">
        <v>974</v>
      </c>
      <c r="H350" s="83"/>
      <c r="I350" s="31">
        <f t="shared" si="10"/>
        <v>0</v>
      </c>
      <c r="J350" s="109"/>
      <c r="K350" s="109"/>
      <c r="AC350" s="55"/>
      <c r="AD350" s="55"/>
      <c r="AE350" s="55"/>
      <c r="AF350" s="55"/>
    </row>
    <row r="351" spans="2:32" ht="15" customHeight="1">
      <c r="B351" s="181">
        <v>2824</v>
      </c>
      <c r="C351" s="185" t="s">
        <v>177</v>
      </c>
      <c r="D351" s="186">
        <v>2</v>
      </c>
      <c r="E351" s="186">
        <v>4</v>
      </c>
      <c r="F351" s="189"/>
      <c r="G351" s="82" t="s">
        <v>685</v>
      </c>
      <c r="H351" s="87"/>
      <c r="I351" s="31">
        <f t="shared" si="10"/>
        <v>3574</v>
      </c>
      <c r="J351" s="109">
        <f>J353+J354+J355+J356+J357</f>
        <v>3574</v>
      </c>
      <c r="K351" s="109">
        <f>SUM(K354)</f>
        <v>0</v>
      </c>
      <c r="AC351" s="55"/>
      <c r="AD351" s="55"/>
      <c r="AE351" s="55"/>
      <c r="AF351" s="55"/>
    </row>
    <row r="352" spans="2:32" ht="40.5">
      <c r="B352" s="181"/>
      <c r="C352" s="185"/>
      <c r="D352" s="186"/>
      <c r="E352" s="186"/>
      <c r="F352" s="189"/>
      <c r="G352" s="82" t="s">
        <v>974</v>
      </c>
      <c r="H352" s="83"/>
      <c r="I352" s="31">
        <f t="shared" si="10"/>
        <v>0</v>
      </c>
      <c r="J352" s="109"/>
      <c r="K352" s="109"/>
      <c r="AC352" s="55"/>
      <c r="AD352" s="55"/>
      <c r="AE352" s="55"/>
      <c r="AF352" s="55"/>
    </row>
    <row r="353" spans="2:32" ht="17.25">
      <c r="B353" s="181"/>
      <c r="C353" s="185"/>
      <c r="D353" s="186"/>
      <c r="E353" s="186"/>
      <c r="F353" s="189">
        <v>4216</v>
      </c>
      <c r="G353" s="110" t="s">
        <v>766</v>
      </c>
      <c r="H353" s="83"/>
      <c r="I353" s="31">
        <f>J353</f>
        <v>150</v>
      </c>
      <c r="J353" s="109">
        <v>150</v>
      </c>
      <c r="K353" s="109"/>
      <c r="AC353" s="55"/>
      <c r="AD353" s="55"/>
      <c r="AE353" s="55"/>
      <c r="AF353" s="55"/>
    </row>
    <row r="354" spans="2:32" ht="15" customHeight="1">
      <c r="B354" s="181"/>
      <c r="C354" s="185"/>
      <c r="D354" s="186"/>
      <c r="E354" s="186"/>
      <c r="F354" s="189">
        <v>4239</v>
      </c>
      <c r="G354" s="110" t="s">
        <v>780</v>
      </c>
      <c r="H354" s="83"/>
      <c r="I354" s="31">
        <f t="shared" si="10"/>
        <v>1750</v>
      </c>
      <c r="J354" s="109">
        <v>1750</v>
      </c>
      <c r="K354" s="109">
        <v>0</v>
      </c>
      <c r="AC354" s="55"/>
      <c r="AD354" s="55"/>
      <c r="AE354" s="55"/>
      <c r="AF354" s="55"/>
    </row>
    <row r="355" spans="2:32" ht="15" customHeight="1">
      <c r="B355" s="181"/>
      <c r="C355" s="185"/>
      <c r="D355" s="186"/>
      <c r="E355" s="186"/>
      <c r="F355" s="189">
        <v>4269</v>
      </c>
      <c r="G355" s="110" t="s">
        <v>985</v>
      </c>
      <c r="H355" s="83"/>
      <c r="I355" s="31">
        <f t="shared" si="10"/>
        <v>950</v>
      </c>
      <c r="J355" s="109">
        <v>950</v>
      </c>
      <c r="K355" s="109"/>
      <c r="AC355" s="55"/>
      <c r="AD355" s="55"/>
      <c r="AE355" s="55"/>
      <c r="AF355" s="55"/>
    </row>
    <row r="356" spans="2:32" ht="15" customHeight="1">
      <c r="B356" s="181"/>
      <c r="C356" s="185"/>
      <c r="D356" s="186"/>
      <c r="E356" s="186"/>
      <c r="F356" s="189">
        <v>4639</v>
      </c>
      <c r="G356" s="50" t="s">
        <v>986</v>
      </c>
      <c r="H356" s="83"/>
      <c r="I356" s="109">
        <f>J356</f>
        <v>700</v>
      </c>
      <c r="J356" s="109">
        <v>700</v>
      </c>
      <c r="K356" s="109"/>
      <c r="AC356" s="55"/>
      <c r="AD356" s="55"/>
      <c r="AE356" s="55"/>
      <c r="AF356" s="55"/>
    </row>
    <row r="357" spans="2:32" ht="30" customHeight="1">
      <c r="B357" s="181"/>
      <c r="C357" s="185"/>
      <c r="D357" s="186"/>
      <c r="E357" s="186"/>
      <c r="F357" s="189">
        <v>4819</v>
      </c>
      <c r="G357" s="110" t="s">
        <v>844</v>
      </c>
      <c r="H357" s="83"/>
      <c r="I357" s="109">
        <f>J357</f>
        <v>24</v>
      </c>
      <c r="J357" s="109">
        <v>24</v>
      </c>
      <c r="K357" s="109"/>
      <c r="AC357" s="55"/>
      <c r="AD357" s="55"/>
      <c r="AE357" s="55"/>
      <c r="AF357" s="55"/>
    </row>
    <row r="358" spans="2:32" ht="15" customHeight="1">
      <c r="B358" s="181">
        <v>2825</v>
      </c>
      <c r="C358" s="185" t="s">
        <v>177</v>
      </c>
      <c r="D358" s="186">
        <v>2</v>
      </c>
      <c r="E358" s="186">
        <v>5</v>
      </c>
      <c r="F358" s="189"/>
      <c r="G358" s="82" t="s">
        <v>686</v>
      </c>
      <c r="H358" s="87"/>
      <c r="I358" s="31">
        <f t="shared" si="10"/>
        <v>0</v>
      </c>
      <c r="J358" s="109">
        <v>0</v>
      </c>
      <c r="K358" s="109">
        <v>0</v>
      </c>
      <c r="AC358" s="55"/>
      <c r="AD358" s="55"/>
      <c r="AE358" s="55"/>
      <c r="AF358" s="55"/>
    </row>
    <row r="359" spans="2:32" ht="40.5">
      <c r="B359" s="181"/>
      <c r="C359" s="185"/>
      <c r="D359" s="186"/>
      <c r="E359" s="186"/>
      <c r="F359" s="189"/>
      <c r="G359" s="82" t="s">
        <v>974</v>
      </c>
      <c r="H359" s="83"/>
      <c r="I359" s="31">
        <f t="shared" si="10"/>
        <v>0</v>
      </c>
      <c r="J359" s="109"/>
      <c r="K359" s="109"/>
      <c r="AC359" s="55"/>
      <c r="AD359" s="55"/>
      <c r="AE359" s="55"/>
      <c r="AF359" s="55"/>
    </row>
    <row r="360" spans="2:32" ht="15" customHeight="1">
      <c r="B360" s="181">
        <v>2826</v>
      </c>
      <c r="C360" s="185" t="s">
        <v>177</v>
      </c>
      <c r="D360" s="186">
        <v>2</v>
      </c>
      <c r="E360" s="186">
        <v>6</v>
      </c>
      <c r="F360" s="189"/>
      <c r="G360" s="82" t="s">
        <v>687</v>
      </c>
      <c r="H360" s="87"/>
      <c r="I360" s="31">
        <f t="shared" si="10"/>
        <v>0</v>
      </c>
      <c r="J360" s="109">
        <v>0</v>
      </c>
      <c r="K360" s="109">
        <v>0</v>
      </c>
      <c r="AC360" s="55"/>
      <c r="AD360" s="55"/>
      <c r="AE360" s="55"/>
      <c r="AF360" s="55"/>
    </row>
    <row r="361" spans="2:32" ht="40.5">
      <c r="B361" s="181"/>
      <c r="C361" s="185"/>
      <c r="D361" s="186"/>
      <c r="E361" s="186"/>
      <c r="F361" s="189"/>
      <c r="G361" s="82" t="s">
        <v>974</v>
      </c>
      <c r="H361" s="83"/>
      <c r="I361" s="31">
        <f t="shared" si="10"/>
        <v>0</v>
      </c>
      <c r="J361" s="109"/>
      <c r="K361" s="109"/>
      <c r="AC361" s="55"/>
      <c r="AD361" s="55"/>
      <c r="AE361" s="55"/>
      <c r="AF361" s="55"/>
    </row>
    <row r="362" spans="2:32" ht="27">
      <c r="B362" s="181">
        <v>2827</v>
      </c>
      <c r="C362" s="185" t="s">
        <v>177</v>
      </c>
      <c r="D362" s="186">
        <v>2</v>
      </c>
      <c r="E362" s="186">
        <v>7</v>
      </c>
      <c r="F362" s="189"/>
      <c r="G362" s="82" t="s">
        <v>688</v>
      </c>
      <c r="H362" s="87"/>
      <c r="I362" s="109">
        <f t="shared" si="10"/>
        <v>0</v>
      </c>
      <c r="J362" s="109">
        <f>J365</f>
        <v>0</v>
      </c>
      <c r="K362" s="109">
        <f>SUM(K364)</f>
        <v>0</v>
      </c>
      <c r="AC362" s="55"/>
      <c r="AD362" s="55"/>
      <c r="AE362" s="55"/>
      <c r="AF362" s="55"/>
    </row>
    <row r="363" spans="2:32" ht="40.5">
      <c r="B363" s="181"/>
      <c r="C363" s="185"/>
      <c r="D363" s="186"/>
      <c r="E363" s="186"/>
      <c r="F363" s="189"/>
      <c r="G363" s="82" t="s">
        <v>974</v>
      </c>
      <c r="H363" s="83"/>
      <c r="I363" s="31">
        <f t="shared" si="10"/>
        <v>0</v>
      </c>
      <c r="J363" s="109"/>
      <c r="K363" s="109"/>
      <c r="AC363" s="55"/>
      <c r="AD363" s="55"/>
      <c r="AE363" s="55"/>
      <c r="AF363" s="55"/>
    </row>
    <row r="364" spans="2:32" ht="26.25" customHeight="1" hidden="1">
      <c r="B364" s="181"/>
      <c r="C364" s="185"/>
      <c r="D364" s="186"/>
      <c r="E364" s="186"/>
      <c r="F364" s="189">
        <v>4511</v>
      </c>
      <c r="G364" s="110" t="s">
        <v>806</v>
      </c>
      <c r="H364" s="83"/>
      <c r="I364" s="109">
        <f t="shared" si="10"/>
        <v>0</v>
      </c>
      <c r="J364" s="109">
        <v>0</v>
      </c>
      <c r="K364" s="109">
        <v>0</v>
      </c>
      <c r="AC364" s="55"/>
      <c r="AD364" s="55"/>
      <c r="AE364" s="55"/>
      <c r="AF364" s="55"/>
    </row>
    <row r="365" spans="2:32" ht="26.25" customHeight="1" hidden="1">
      <c r="B365" s="181"/>
      <c r="C365" s="185"/>
      <c r="D365" s="186"/>
      <c r="E365" s="186"/>
      <c r="F365" s="189">
        <v>4511</v>
      </c>
      <c r="G365" s="110" t="s">
        <v>806</v>
      </c>
      <c r="H365" s="83"/>
      <c r="I365" s="109">
        <f t="shared" si="10"/>
        <v>0</v>
      </c>
      <c r="J365" s="109"/>
      <c r="K365" s="109">
        <v>0</v>
      </c>
      <c r="AC365" s="55"/>
      <c r="AD365" s="55"/>
      <c r="AE365" s="55"/>
      <c r="AF365" s="55"/>
    </row>
    <row r="366" spans="2:32" ht="39.75" customHeight="1">
      <c r="B366" s="181">
        <v>2830</v>
      </c>
      <c r="C366" s="176" t="s">
        <v>177</v>
      </c>
      <c r="D366" s="177">
        <v>3</v>
      </c>
      <c r="E366" s="177">
        <v>0</v>
      </c>
      <c r="F366" s="191"/>
      <c r="G366" s="78" t="s">
        <v>689</v>
      </c>
      <c r="H366" s="89" t="s">
        <v>10</v>
      </c>
      <c r="I366" s="109">
        <f t="shared" si="10"/>
        <v>470</v>
      </c>
      <c r="J366" s="109">
        <f>SUM(J367,J369,J371)</f>
        <v>470</v>
      </c>
      <c r="K366" s="109">
        <f>SUM(K367,K369,K371)</f>
        <v>0</v>
      </c>
      <c r="AC366" s="55"/>
      <c r="AD366" s="55"/>
      <c r="AE366" s="55"/>
      <c r="AF366" s="55"/>
    </row>
    <row r="367" spans="2:32" ht="15" customHeight="1">
      <c r="B367" s="181">
        <v>2831</v>
      </c>
      <c r="C367" s="185" t="s">
        <v>177</v>
      </c>
      <c r="D367" s="186">
        <v>3</v>
      </c>
      <c r="E367" s="186">
        <v>1</v>
      </c>
      <c r="F367" s="189"/>
      <c r="G367" s="82" t="s">
        <v>690</v>
      </c>
      <c r="H367" s="89"/>
      <c r="I367" s="31">
        <f t="shared" si="10"/>
        <v>0</v>
      </c>
      <c r="J367" s="109">
        <v>0</v>
      </c>
      <c r="K367" s="109">
        <v>0</v>
      </c>
      <c r="AC367" s="55"/>
      <c r="AD367" s="55"/>
      <c r="AE367" s="55"/>
      <c r="AF367" s="55"/>
    </row>
    <row r="368" spans="2:32" ht="40.5">
      <c r="B368" s="181"/>
      <c r="C368" s="185"/>
      <c r="D368" s="186"/>
      <c r="E368" s="186"/>
      <c r="F368" s="189"/>
      <c r="G368" s="82" t="s">
        <v>974</v>
      </c>
      <c r="H368" s="83"/>
      <c r="I368" s="31">
        <f t="shared" si="10"/>
        <v>0</v>
      </c>
      <c r="J368" s="109"/>
      <c r="K368" s="109"/>
      <c r="AC368" s="55"/>
      <c r="AD368" s="55"/>
      <c r="AE368" s="55"/>
      <c r="AF368" s="55"/>
    </row>
    <row r="369" spans="2:32" ht="15" customHeight="1">
      <c r="B369" s="181">
        <v>2832</v>
      </c>
      <c r="C369" s="185" t="s">
        <v>177</v>
      </c>
      <c r="D369" s="186">
        <v>3</v>
      </c>
      <c r="E369" s="186">
        <v>2</v>
      </c>
      <c r="F369" s="189"/>
      <c r="G369" s="82" t="s">
        <v>691</v>
      </c>
      <c r="H369" s="89"/>
      <c r="I369" s="31">
        <f t="shared" si="10"/>
        <v>0</v>
      </c>
      <c r="J369" s="109">
        <v>0</v>
      </c>
      <c r="K369" s="109">
        <v>0</v>
      </c>
      <c r="AC369" s="55"/>
      <c r="AD369" s="55"/>
      <c r="AE369" s="55"/>
      <c r="AF369" s="55"/>
    </row>
    <row r="370" spans="2:32" ht="40.5">
      <c r="B370" s="181"/>
      <c r="C370" s="185"/>
      <c r="D370" s="186"/>
      <c r="E370" s="186"/>
      <c r="F370" s="189"/>
      <c r="G370" s="82" t="s">
        <v>974</v>
      </c>
      <c r="H370" s="83"/>
      <c r="I370" s="31">
        <f t="shared" si="10"/>
        <v>0</v>
      </c>
      <c r="J370" s="109"/>
      <c r="K370" s="109"/>
      <c r="AC370" s="55"/>
      <c r="AD370" s="55"/>
      <c r="AE370" s="55"/>
      <c r="AF370" s="55"/>
    </row>
    <row r="371" spans="2:32" ht="15" customHeight="1">
      <c r="B371" s="181">
        <v>2833</v>
      </c>
      <c r="C371" s="185" t="s">
        <v>177</v>
      </c>
      <c r="D371" s="186">
        <v>3</v>
      </c>
      <c r="E371" s="186">
        <v>3</v>
      </c>
      <c r="F371" s="189"/>
      <c r="G371" s="82" t="s">
        <v>692</v>
      </c>
      <c r="H371" s="87" t="s">
        <v>11</v>
      </c>
      <c r="I371" s="31">
        <f t="shared" si="10"/>
        <v>470</v>
      </c>
      <c r="J371" s="109">
        <f>J373</f>
        <v>470</v>
      </c>
      <c r="K371" s="109">
        <v>0</v>
      </c>
      <c r="AC371" s="55"/>
      <c r="AD371" s="55"/>
      <c r="AE371" s="55"/>
      <c r="AF371" s="55"/>
    </row>
    <row r="372" spans="2:32" ht="40.5">
      <c r="B372" s="181"/>
      <c r="C372" s="185"/>
      <c r="D372" s="186"/>
      <c r="E372" s="186"/>
      <c r="F372" s="189"/>
      <c r="G372" s="82" t="s">
        <v>974</v>
      </c>
      <c r="H372" s="83"/>
      <c r="I372" s="31">
        <f t="shared" si="10"/>
        <v>0</v>
      </c>
      <c r="J372" s="109"/>
      <c r="K372" s="109"/>
      <c r="AC372" s="55"/>
      <c r="AD372" s="55"/>
      <c r="AE372" s="55"/>
      <c r="AF372" s="55"/>
    </row>
    <row r="373" spans="2:32" ht="15" customHeight="1">
      <c r="B373" s="181"/>
      <c r="C373" s="185"/>
      <c r="D373" s="186"/>
      <c r="E373" s="186"/>
      <c r="F373" s="193">
        <v>4234</v>
      </c>
      <c r="G373" s="110" t="s">
        <v>776</v>
      </c>
      <c r="H373" s="83"/>
      <c r="I373" s="31">
        <f>SUM(J373:K373)</f>
        <v>470</v>
      </c>
      <c r="J373" s="31">
        <v>470</v>
      </c>
      <c r="K373" s="109"/>
      <c r="AC373" s="55"/>
      <c r="AD373" s="55"/>
      <c r="AE373" s="55"/>
      <c r="AF373" s="55"/>
    </row>
    <row r="374" spans="2:32" ht="24.75" customHeight="1">
      <c r="B374" s="181">
        <v>2840</v>
      </c>
      <c r="C374" s="176" t="s">
        <v>177</v>
      </c>
      <c r="D374" s="177">
        <v>4</v>
      </c>
      <c r="E374" s="177">
        <v>0</v>
      </c>
      <c r="F374" s="191"/>
      <c r="G374" s="78" t="s">
        <v>693</v>
      </c>
      <c r="H374" s="89" t="s">
        <v>12</v>
      </c>
      <c r="I374" s="109">
        <f t="shared" si="10"/>
        <v>791</v>
      </c>
      <c r="J374" s="109">
        <f>SUM(J375,J377,J381)</f>
        <v>791</v>
      </c>
      <c r="K374" s="109">
        <f>SUM(K375,K377,K381)</f>
        <v>0</v>
      </c>
      <c r="AC374" s="55"/>
      <c r="AD374" s="55"/>
      <c r="AE374" s="55"/>
      <c r="AF374" s="55"/>
    </row>
    <row r="375" spans="2:32" ht="15" customHeight="1">
      <c r="B375" s="181">
        <v>2841</v>
      </c>
      <c r="C375" s="185" t="s">
        <v>177</v>
      </c>
      <c r="D375" s="186">
        <v>4</v>
      </c>
      <c r="E375" s="186">
        <v>1</v>
      </c>
      <c r="F375" s="189"/>
      <c r="G375" s="82" t="s">
        <v>694</v>
      </c>
      <c r="H375" s="89"/>
      <c r="I375" s="31">
        <f t="shared" si="10"/>
        <v>0</v>
      </c>
      <c r="J375" s="109"/>
      <c r="K375" s="109"/>
      <c r="AC375" s="55"/>
      <c r="AD375" s="55"/>
      <c r="AE375" s="55"/>
      <c r="AF375" s="55"/>
    </row>
    <row r="376" spans="2:32" ht="40.5">
      <c r="B376" s="181"/>
      <c r="C376" s="185"/>
      <c r="D376" s="186"/>
      <c r="E376" s="186"/>
      <c r="F376" s="189"/>
      <c r="G376" s="82" t="s">
        <v>974</v>
      </c>
      <c r="H376" s="83"/>
      <c r="I376" s="31">
        <f t="shared" si="10"/>
        <v>0</v>
      </c>
      <c r="J376" s="109"/>
      <c r="K376" s="109"/>
      <c r="AC376" s="55"/>
      <c r="AD376" s="55"/>
      <c r="AE376" s="55"/>
      <c r="AF376" s="55"/>
    </row>
    <row r="377" spans="2:32" ht="29.25" customHeight="1">
      <c r="B377" s="181">
        <v>2842</v>
      </c>
      <c r="C377" s="185" t="s">
        <v>177</v>
      </c>
      <c r="D377" s="186">
        <v>4</v>
      </c>
      <c r="E377" s="186">
        <v>2</v>
      </c>
      <c r="F377" s="189"/>
      <c r="G377" s="82" t="s">
        <v>695</v>
      </c>
      <c r="H377" s="89"/>
      <c r="I377" s="109">
        <f t="shared" si="10"/>
        <v>541</v>
      </c>
      <c r="J377" s="109">
        <f>SUM(J379:J380)</f>
        <v>541</v>
      </c>
      <c r="K377" s="109">
        <f>SUM(K379:K379)</f>
        <v>0</v>
      </c>
      <c r="AC377" s="55"/>
      <c r="AD377" s="55"/>
      <c r="AE377" s="55"/>
      <c r="AF377" s="55"/>
    </row>
    <row r="378" spans="2:32" ht="40.5">
      <c r="B378" s="181"/>
      <c r="C378" s="185"/>
      <c r="D378" s="186"/>
      <c r="E378" s="186"/>
      <c r="F378" s="189"/>
      <c r="G378" s="82" t="s">
        <v>974</v>
      </c>
      <c r="H378" s="83"/>
      <c r="I378" s="31">
        <f t="shared" si="10"/>
        <v>0</v>
      </c>
      <c r="J378" s="109"/>
      <c r="K378" s="109"/>
      <c r="AC378" s="55"/>
      <c r="AD378" s="55"/>
      <c r="AE378" s="55"/>
      <c r="AF378" s="55"/>
    </row>
    <row r="379" spans="2:32" ht="15" customHeight="1">
      <c r="B379" s="181"/>
      <c r="C379" s="185"/>
      <c r="D379" s="186"/>
      <c r="E379" s="186"/>
      <c r="F379" s="189">
        <v>4639</v>
      </c>
      <c r="G379" s="50" t="s">
        <v>986</v>
      </c>
      <c r="H379" s="83"/>
      <c r="I379" s="31">
        <f t="shared" si="10"/>
        <v>150</v>
      </c>
      <c r="J379" s="109">
        <v>150</v>
      </c>
      <c r="K379" s="109">
        <v>0</v>
      </c>
      <c r="AC379" s="55"/>
      <c r="AD379" s="55"/>
      <c r="AE379" s="55"/>
      <c r="AF379" s="55"/>
    </row>
    <row r="380" spans="2:32" ht="25.5" customHeight="1">
      <c r="B380" s="181"/>
      <c r="C380" s="185"/>
      <c r="D380" s="186"/>
      <c r="E380" s="186"/>
      <c r="F380" s="189">
        <v>4819</v>
      </c>
      <c r="G380" s="110" t="s">
        <v>844</v>
      </c>
      <c r="H380" s="83"/>
      <c r="I380" s="109">
        <f>SUM(J380:K380)</f>
        <v>391</v>
      </c>
      <c r="J380" s="109">
        <v>391</v>
      </c>
      <c r="K380" s="109">
        <v>0</v>
      </c>
      <c r="AC380" s="55"/>
      <c r="AD380" s="55"/>
      <c r="AE380" s="55"/>
      <c r="AF380" s="55"/>
    </row>
    <row r="381" spans="2:32" ht="15" customHeight="1">
      <c r="B381" s="181">
        <v>2843</v>
      </c>
      <c r="C381" s="185" t="s">
        <v>177</v>
      </c>
      <c r="D381" s="186">
        <v>4</v>
      </c>
      <c r="E381" s="186">
        <v>3</v>
      </c>
      <c r="F381" s="189"/>
      <c r="G381" s="82" t="s">
        <v>696</v>
      </c>
      <c r="H381" s="87" t="s">
        <v>13</v>
      </c>
      <c r="I381" s="31">
        <f t="shared" si="10"/>
        <v>250</v>
      </c>
      <c r="J381" s="109">
        <f>SUM(J383)</f>
        <v>250</v>
      </c>
      <c r="K381" s="109">
        <f>SUM(K383)</f>
        <v>0</v>
      </c>
      <c r="AC381" s="55"/>
      <c r="AD381" s="55"/>
      <c r="AE381" s="55"/>
      <c r="AF381" s="55"/>
    </row>
    <row r="382" spans="2:32" ht="40.5">
      <c r="B382" s="181"/>
      <c r="C382" s="185"/>
      <c r="D382" s="186"/>
      <c r="E382" s="186"/>
      <c r="F382" s="189"/>
      <c r="G382" s="82" t="s">
        <v>974</v>
      </c>
      <c r="H382" s="83"/>
      <c r="I382" s="31">
        <f t="shared" si="10"/>
        <v>0</v>
      </c>
      <c r="J382" s="109"/>
      <c r="K382" s="109"/>
      <c r="AC382" s="55"/>
      <c r="AD382" s="55"/>
      <c r="AE382" s="55"/>
      <c r="AF382" s="55"/>
    </row>
    <row r="383" spans="2:32" ht="15" customHeight="1">
      <c r="B383" s="181"/>
      <c r="C383" s="185"/>
      <c r="D383" s="186"/>
      <c r="E383" s="186"/>
      <c r="F383" s="189">
        <v>4639</v>
      </c>
      <c r="G383" s="50" t="s">
        <v>986</v>
      </c>
      <c r="H383" s="83"/>
      <c r="I383" s="31">
        <f t="shared" si="10"/>
        <v>250</v>
      </c>
      <c r="J383" s="109">
        <v>250</v>
      </c>
      <c r="K383" s="109">
        <v>0</v>
      </c>
      <c r="AC383" s="55"/>
      <c r="AD383" s="55"/>
      <c r="AE383" s="55"/>
      <c r="AF383" s="55"/>
    </row>
    <row r="384" spans="2:32" ht="38.25" customHeight="1">
      <c r="B384" s="181">
        <v>2850</v>
      </c>
      <c r="C384" s="176" t="s">
        <v>177</v>
      </c>
      <c r="D384" s="177">
        <v>5</v>
      </c>
      <c r="E384" s="177">
        <v>0</v>
      </c>
      <c r="F384" s="191"/>
      <c r="G384" s="94" t="s">
        <v>697</v>
      </c>
      <c r="H384" s="89" t="s">
        <v>14</v>
      </c>
      <c r="I384" s="109">
        <f t="shared" si="10"/>
        <v>0</v>
      </c>
      <c r="J384" s="109">
        <f>SUM(J385)</f>
        <v>0</v>
      </c>
      <c r="K384" s="109">
        <f>SUM(K385)</f>
        <v>0</v>
      </c>
      <c r="AC384" s="55"/>
      <c r="AD384" s="55"/>
      <c r="AE384" s="55"/>
      <c r="AF384" s="55"/>
    </row>
    <row r="385" spans="2:32" ht="27" customHeight="1">
      <c r="B385" s="181">
        <v>2851</v>
      </c>
      <c r="C385" s="176" t="s">
        <v>177</v>
      </c>
      <c r="D385" s="177">
        <v>5</v>
      </c>
      <c r="E385" s="177">
        <v>1</v>
      </c>
      <c r="F385" s="191"/>
      <c r="G385" s="95" t="s">
        <v>698</v>
      </c>
      <c r="H385" s="87" t="s">
        <v>15</v>
      </c>
      <c r="I385" s="31">
        <f t="shared" si="10"/>
        <v>0</v>
      </c>
      <c r="J385" s="109">
        <v>0</v>
      </c>
      <c r="K385" s="109">
        <v>0</v>
      </c>
      <c r="AC385" s="55"/>
      <c r="AD385" s="55"/>
      <c r="AE385" s="55"/>
      <c r="AF385" s="55"/>
    </row>
    <row r="386" spans="2:32" ht="40.5">
      <c r="B386" s="181"/>
      <c r="C386" s="185"/>
      <c r="D386" s="186"/>
      <c r="E386" s="186"/>
      <c r="F386" s="189"/>
      <c r="G386" s="82" t="s">
        <v>974</v>
      </c>
      <c r="H386" s="83"/>
      <c r="I386" s="109">
        <f t="shared" si="10"/>
        <v>0</v>
      </c>
      <c r="J386" s="109"/>
      <c r="K386" s="109"/>
      <c r="AC386" s="55"/>
      <c r="AD386" s="55"/>
      <c r="AE386" s="55"/>
      <c r="AF386" s="55"/>
    </row>
    <row r="387" spans="2:32" ht="27" customHeight="1">
      <c r="B387" s="181">
        <v>2860</v>
      </c>
      <c r="C387" s="176" t="s">
        <v>177</v>
      </c>
      <c r="D387" s="177">
        <v>6</v>
      </c>
      <c r="E387" s="177">
        <v>0</v>
      </c>
      <c r="F387" s="191"/>
      <c r="G387" s="94" t="s">
        <v>699</v>
      </c>
      <c r="H387" s="89" t="s">
        <v>64</v>
      </c>
      <c r="I387" s="31">
        <f t="shared" si="10"/>
        <v>0</v>
      </c>
      <c r="J387" s="109">
        <f>SUM(J388)</f>
        <v>0</v>
      </c>
      <c r="K387" s="109">
        <f>SUM(K388)</f>
        <v>0</v>
      </c>
      <c r="AC387" s="55"/>
      <c r="AD387" s="55"/>
      <c r="AE387" s="55"/>
      <c r="AF387" s="55"/>
    </row>
    <row r="388" spans="2:32" ht="15" customHeight="1">
      <c r="B388" s="181">
        <v>2861</v>
      </c>
      <c r="C388" s="185" t="s">
        <v>177</v>
      </c>
      <c r="D388" s="186">
        <v>6</v>
      </c>
      <c r="E388" s="186">
        <v>1</v>
      </c>
      <c r="F388" s="189"/>
      <c r="G388" s="95" t="s">
        <v>700</v>
      </c>
      <c r="H388" s="87" t="s">
        <v>65</v>
      </c>
      <c r="I388" s="31">
        <f aca="true" t="shared" si="11" ref="I388:I429">SUM(J388:K388)</f>
        <v>0</v>
      </c>
      <c r="J388" s="109">
        <v>0</v>
      </c>
      <c r="K388" s="109">
        <v>0</v>
      </c>
      <c r="AC388" s="55"/>
      <c r="AD388" s="55"/>
      <c r="AE388" s="55"/>
      <c r="AF388" s="55"/>
    </row>
    <row r="389" spans="2:32" ht="40.5">
      <c r="B389" s="181"/>
      <c r="C389" s="185"/>
      <c r="D389" s="186"/>
      <c r="E389" s="186"/>
      <c r="F389" s="189"/>
      <c r="G389" s="82" t="s">
        <v>974</v>
      </c>
      <c r="H389" s="83"/>
      <c r="I389" s="109">
        <f t="shared" si="11"/>
        <v>0</v>
      </c>
      <c r="J389" s="109"/>
      <c r="K389" s="109"/>
      <c r="AC389" s="55"/>
      <c r="AD389" s="55"/>
      <c r="AE389" s="55"/>
      <c r="AF389" s="55"/>
    </row>
    <row r="390" spans="2:32" s="76" customFormat="1" ht="38.25" customHeight="1">
      <c r="B390" s="108">
        <v>2900</v>
      </c>
      <c r="C390" s="176" t="s">
        <v>178</v>
      </c>
      <c r="D390" s="177">
        <v>0</v>
      </c>
      <c r="E390" s="177">
        <v>0</v>
      </c>
      <c r="F390" s="191"/>
      <c r="G390" s="93" t="s">
        <v>1003</v>
      </c>
      <c r="H390" s="88" t="s">
        <v>66</v>
      </c>
      <c r="I390" s="31">
        <f t="shared" si="11"/>
        <v>46453</v>
      </c>
      <c r="J390" s="31">
        <f>SUM(J391,J400,J410,J415,J420,J426,J429,J432)</f>
        <v>43953</v>
      </c>
      <c r="K390" s="109">
        <f>K391</f>
        <v>2500</v>
      </c>
      <c r="L390" s="179"/>
      <c r="M390" s="179"/>
      <c r="N390" s="179"/>
      <c r="O390" s="179"/>
      <c r="P390" s="179"/>
      <c r="Q390" s="212"/>
      <c r="AC390" s="98"/>
      <c r="AD390" s="98"/>
      <c r="AE390" s="98"/>
      <c r="AF390" s="98"/>
    </row>
    <row r="391" spans="2:32" ht="26.25" customHeight="1">
      <c r="B391" s="181">
        <v>2910</v>
      </c>
      <c r="C391" s="176" t="s">
        <v>178</v>
      </c>
      <c r="D391" s="177">
        <v>1</v>
      </c>
      <c r="E391" s="177">
        <v>0</v>
      </c>
      <c r="F391" s="191"/>
      <c r="G391" s="78" t="s">
        <v>702</v>
      </c>
      <c r="H391" s="79" t="s">
        <v>67</v>
      </c>
      <c r="I391" s="109">
        <f t="shared" si="11"/>
        <v>24645.8</v>
      </c>
      <c r="J391" s="109">
        <f>SUM(J392,J398)</f>
        <v>22145.8</v>
      </c>
      <c r="K391" s="109">
        <f>SUM(K392,K398)</f>
        <v>2500</v>
      </c>
      <c r="AC391" s="55"/>
      <c r="AD391" s="55"/>
      <c r="AE391" s="55"/>
      <c r="AF391" s="55"/>
    </row>
    <row r="392" spans="2:32" ht="15" customHeight="1">
      <c r="B392" s="181">
        <v>2911</v>
      </c>
      <c r="C392" s="185" t="s">
        <v>178</v>
      </c>
      <c r="D392" s="186">
        <v>1</v>
      </c>
      <c r="E392" s="186">
        <v>1</v>
      </c>
      <c r="F392" s="189"/>
      <c r="G392" s="82" t="s">
        <v>703</v>
      </c>
      <c r="H392" s="87" t="s">
        <v>68</v>
      </c>
      <c r="I392" s="31">
        <f t="shared" si="11"/>
        <v>24645.8</v>
      </c>
      <c r="J392" s="109">
        <f>J395+J396</f>
        <v>22145.8</v>
      </c>
      <c r="K392" s="109">
        <f>K397</f>
        <v>2500</v>
      </c>
      <c r="AC392" s="55"/>
      <c r="AD392" s="55"/>
      <c r="AE392" s="55"/>
      <c r="AF392" s="55"/>
    </row>
    <row r="393" spans="2:32" ht="40.5">
      <c r="B393" s="181"/>
      <c r="C393" s="185"/>
      <c r="D393" s="186"/>
      <c r="E393" s="186"/>
      <c r="F393" s="189"/>
      <c r="G393" s="82" t="s">
        <v>974</v>
      </c>
      <c r="H393" s="83"/>
      <c r="I393" s="31">
        <f t="shared" si="11"/>
        <v>0</v>
      </c>
      <c r="J393" s="109"/>
      <c r="K393" s="109"/>
      <c r="AC393" s="55"/>
      <c r="AD393" s="55"/>
      <c r="AE393" s="55"/>
      <c r="AF393" s="55"/>
    </row>
    <row r="394" spans="2:32" ht="27.75" customHeight="1" hidden="1">
      <c r="B394" s="181"/>
      <c r="C394" s="185"/>
      <c r="D394" s="186"/>
      <c r="E394" s="186"/>
      <c r="F394" s="189">
        <v>4511</v>
      </c>
      <c r="G394" s="110" t="s">
        <v>131</v>
      </c>
      <c r="H394" s="83"/>
      <c r="I394" s="109">
        <f>J394</f>
        <v>0</v>
      </c>
      <c r="J394" s="109">
        <v>0</v>
      </c>
      <c r="K394" s="109"/>
      <c r="AC394" s="55"/>
      <c r="AD394" s="55"/>
      <c r="AE394" s="55"/>
      <c r="AF394" s="55"/>
    </row>
    <row r="395" spans="2:32" ht="17.25" customHeight="1">
      <c r="B395" s="181"/>
      <c r="C395" s="185"/>
      <c r="D395" s="186"/>
      <c r="E395" s="186"/>
      <c r="F395" s="189">
        <v>4269</v>
      </c>
      <c r="G395" s="110" t="s">
        <v>793</v>
      </c>
      <c r="H395" s="83"/>
      <c r="I395" s="109">
        <f>J395</f>
        <v>300</v>
      </c>
      <c r="J395" s="109">
        <v>300</v>
      </c>
      <c r="K395" s="109"/>
      <c r="AC395" s="55"/>
      <c r="AD395" s="55"/>
      <c r="AE395" s="55"/>
      <c r="AF395" s="55"/>
    </row>
    <row r="396" spans="2:32" ht="28.5" customHeight="1">
      <c r="B396" s="181"/>
      <c r="C396" s="185"/>
      <c r="D396" s="186"/>
      <c r="E396" s="186"/>
      <c r="F396" s="189">
        <v>4511</v>
      </c>
      <c r="G396" s="110" t="s">
        <v>806</v>
      </c>
      <c r="H396" s="83"/>
      <c r="I396" s="109">
        <f>J396</f>
        <v>21845.8</v>
      </c>
      <c r="J396" s="109">
        <v>21845.8</v>
      </c>
      <c r="K396" s="109"/>
      <c r="AC396" s="55"/>
      <c r="AD396" s="55"/>
      <c r="AE396" s="55"/>
      <c r="AF396" s="55"/>
    </row>
    <row r="397" spans="2:32" ht="16.5" customHeight="1">
      <c r="B397" s="181"/>
      <c r="C397" s="185"/>
      <c r="D397" s="186"/>
      <c r="E397" s="186"/>
      <c r="F397" s="189">
        <v>5134</v>
      </c>
      <c r="G397" s="110" t="s">
        <v>871</v>
      </c>
      <c r="H397" s="83"/>
      <c r="I397" s="109">
        <f>K397</f>
        <v>2500</v>
      </c>
      <c r="J397" s="109"/>
      <c r="K397" s="109">
        <v>2500</v>
      </c>
      <c r="AC397" s="55"/>
      <c r="AD397" s="55"/>
      <c r="AE397" s="55"/>
      <c r="AF397" s="55"/>
    </row>
    <row r="398" spans="2:32" ht="15" customHeight="1">
      <c r="B398" s="181">
        <v>2912</v>
      </c>
      <c r="C398" s="185" t="s">
        <v>178</v>
      </c>
      <c r="D398" s="186">
        <v>1</v>
      </c>
      <c r="E398" s="186">
        <v>2</v>
      </c>
      <c r="F398" s="189"/>
      <c r="G398" s="82" t="s">
        <v>704</v>
      </c>
      <c r="H398" s="87" t="s">
        <v>69</v>
      </c>
      <c r="I398" s="31">
        <f t="shared" si="11"/>
        <v>0</v>
      </c>
      <c r="J398" s="109">
        <v>0</v>
      </c>
      <c r="K398" s="109">
        <v>0</v>
      </c>
      <c r="AC398" s="55"/>
      <c r="AD398" s="55"/>
      <c r="AE398" s="55"/>
      <c r="AF398" s="55"/>
    </row>
    <row r="399" spans="2:32" ht="40.5">
      <c r="B399" s="181"/>
      <c r="C399" s="185"/>
      <c r="D399" s="186"/>
      <c r="E399" s="186"/>
      <c r="F399" s="189"/>
      <c r="G399" s="82" t="s">
        <v>974</v>
      </c>
      <c r="H399" s="83"/>
      <c r="I399" s="31">
        <f t="shared" si="11"/>
        <v>0</v>
      </c>
      <c r="J399" s="109"/>
      <c r="K399" s="109"/>
      <c r="AC399" s="55"/>
      <c r="AD399" s="55"/>
      <c r="AE399" s="55"/>
      <c r="AF399" s="55"/>
    </row>
    <row r="400" spans="2:32" ht="15" customHeight="1">
      <c r="B400" s="181">
        <v>2920</v>
      </c>
      <c r="C400" s="176" t="s">
        <v>178</v>
      </c>
      <c r="D400" s="177">
        <v>2</v>
      </c>
      <c r="E400" s="177">
        <v>0</v>
      </c>
      <c r="F400" s="191"/>
      <c r="G400" s="78" t="s">
        <v>705</v>
      </c>
      <c r="H400" s="79" t="s">
        <v>70</v>
      </c>
      <c r="I400" s="31">
        <f t="shared" si="11"/>
        <v>1650</v>
      </c>
      <c r="J400" s="109">
        <f>SUM(J401)</f>
        <v>1650</v>
      </c>
      <c r="K400" s="109">
        <f>SUM(K401)</f>
        <v>0</v>
      </c>
      <c r="AC400" s="55"/>
      <c r="AD400" s="55"/>
      <c r="AE400" s="55"/>
      <c r="AF400" s="55"/>
    </row>
    <row r="401" spans="2:32" ht="15" customHeight="1">
      <c r="B401" s="181">
        <v>2922</v>
      </c>
      <c r="C401" s="185" t="s">
        <v>178</v>
      </c>
      <c r="D401" s="186">
        <v>2</v>
      </c>
      <c r="E401" s="186">
        <v>2</v>
      </c>
      <c r="F401" s="189"/>
      <c r="G401" s="82" t="s">
        <v>707</v>
      </c>
      <c r="H401" s="87" t="s">
        <v>71</v>
      </c>
      <c r="I401" s="31">
        <f t="shared" si="11"/>
        <v>1650</v>
      </c>
      <c r="J401" s="109">
        <f>SUM(J403:J409)</f>
        <v>1650</v>
      </c>
      <c r="K401" s="109"/>
      <c r="AC401" s="55"/>
      <c r="AD401" s="55"/>
      <c r="AE401" s="55"/>
      <c r="AF401" s="55"/>
    </row>
    <row r="402" spans="2:32" ht="40.5">
      <c r="B402" s="181"/>
      <c r="C402" s="185"/>
      <c r="D402" s="186"/>
      <c r="E402" s="186"/>
      <c r="F402" s="189"/>
      <c r="G402" s="82" t="s">
        <v>974</v>
      </c>
      <c r="H402" s="83"/>
      <c r="I402" s="31">
        <f t="shared" si="11"/>
        <v>0</v>
      </c>
      <c r="J402" s="109"/>
      <c r="K402" s="109"/>
      <c r="AC402" s="55"/>
      <c r="AD402" s="55"/>
      <c r="AE402" s="55"/>
      <c r="AF402" s="55"/>
    </row>
    <row r="403" spans="2:32" ht="15" customHeight="1">
      <c r="B403" s="181"/>
      <c r="C403" s="185"/>
      <c r="D403" s="186"/>
      <c r="E403" s="186"/>
      <c r="F403" s="189">
        <v>4261</v>
      </c>
      <c r="G403" s="110" t="s">
        <v>786</v>
      </c>
      <c r="H403" s="83"/>
      <c r="I403" s="31">
        <f t="shared" si="11"/>
        <v>1250</v>
      </c>
      <c r="J403" s="109">
        <v>1250</v>
      </c>
      <c r="K403" s="109">
        <v>0</v>
      </c>
      <c r="AC403" s="55"/>
      <c r="AD403" s="55"/>
      <c r="AE403" s="55"/>
      <c r="AF403" s="55"/>
    </row>
    <row r="404" spans="2:32" ht="40.5" hidden="1">
      <c r="B404" s="181"/>
      <c r="C404" s="185"/>
      <c r="D404" s="186"/>
      <c r="E404" s="186"/>
      <c r="F404" s="189">
        <v>4637</v>
      </c>
      <c r="G404" s="50" t="s">
        <v>819</v>
      </c>
      <c r="H404" s="83"/>
      <c r="I404" s="109">
        <f t="shared" si="11"/>
        <v>0</v>
      </c>
      <c r="J404" s="109"/>
      <c r="K404" s="109">
        <v>0</v>
      </c>
      <c r="AC404" s="55"/>
      <c r="AD404" s="55"/>
      <c r="AE404" s="55"/>
      <c r="AF404" s="55"/>
    </row>
    <row r="405" spans="2:32" ht="27" hidden="1">
      <c r="B405" s="181"/>
      <c r="C405" s="185"/>
      <c r="D405" s="186"/>
      <c r="E405" s="186"/>
      <c r="F405" s="189">
        <v>4727</v>
      </c>
      <c r="G405" s="110" t="s">
        <v>837</v>
      </c>
      <c r="H405" s="83"/>
      <c r="I405" s="109">
        <f t="shared" si="11"/>
        <v>0</v>
      </c>
      <c r="J405" s="109">
        <v>0</v>
      </c>
      <c r="K405" s="109">
        <v>0</v>
      </c>
      <c r="AC405" s="55"/>
      <c r="AD405" s="55"/>
      <c r="AE405" s="55"/>
      <c r="AF405" s="55"/>
    </row>
    <row r="406" spans="2:32" ht="15" customHeight="1" hidden="1">
      <c r="B406" s="181"/>
      <c r="C406" s="185"/>
      <c r="D406" s="186"/>
      <c r="E406" s="186"/>
      <c r="F406" s="189">
        <v>5134</v>
      </c>
      <c r="G406" s="110" t="s">
        <v>871</v>
      </c>
      <c r="H406" s="83"/>
      <c r="I406" s="109">
        <f t="shared" si="11"/>
        <v>0</v>
      </c>
      <c r="J406" s="109"/>
      <c r="K406" s="109">
        <v>0</v>
      </c>
      <c r="AC406" s="55"/>
      <c r="AD406" s="55"/>
      <c r="AE406" s="55"/>
      <c r="AF406" s="55"/>
    </row>
    <row r="407" spans="2:32" ht="15" customHeight="1" hidden="1">
      <c r="B407" s="181"/>
      <c r="C407" s="185"/>
      <c r="D407" s="186"/>
      <c r="E407" s="186"/>
      <c r="F407" s="189">
        <v>4269</v>
      </c>
      <c r="G407" s="110" t="s">
        <v>985</v>
      </c>
      <c r="H407" s="83"/>
      <c r="I407" s="109">
        <f t="shared" si="11"/>
        <v>0</v>
      </c>
      <c r="J407" s="109">
        <v>0</v>
      </c>
      <c r="K407" s="109"/>
      <c r="AC407" s="55"/>
      <c r="AD407" s="55"/>
      <c r="AE407" s="55"/>
      <c r="AF407" s="55"/>
    </row>
    <row r="408" spans="2:32" ht="15" customHeight="1">
      <c r="B408" s="181"/>
      <c r="C408" s="185"/>
      <c r="D408" s="186"/>
      <c r="E408" s="186"/>
      <c r="F408" s="189">
        <v>4269</v>
      </c>
      <c r="G408" s="110" t="s">
        <v>793</v>
      </c>
      <c r="H408" s="83"/>
      <c r="I408" s="109">
        <f t="shared" si="11"/>
        <v>200</v>
      </c>
      <c r="J408" s="109">
        <v>200</v>
      </c>
      <c r="K408" s="109"/>
      <c r="AC408" s="55"/>
      <c r="AD408" s="55"/>
      <c r="AE408" s="55"/>
      <c r="AF408" s="55"/>
    </row>
    <row r="409" spans="2:32" ht="30.75" customHeight="1">
      <c r="B409" s="181"/>
      <c r="C409" s="185"/>
      <c r="D409" s="186"/>
      <c r="E409" s="186"/>
      <c r="F409" s="189">
        <v>4637</v>
      </c>
      <c r="G409" s="110" t="s">
        <v>1033</v>
      </c>
      <c r="H409" s="83"/>
      <c r="I409" s="109">
        <f t="shared" si="11"/>
        <v>200</v>
      </c>
      <c r="J409" s="109">
        <v>200</v>
      </c>
      <c r="K409" s="109"/>
      <c r="AC409" s="55"/>
      <c r="AD409" s="55"/>
      <c r="AE409" s="55"/>
      <c r="AF409" s="55"/>
    </row>
    <row r="410" spans="2:32" ht="40.5">
      <c r="B410" s="181">
        <v>2930</v>
      </c>
      <c r="C410" s="176" t="s">
        <v>178</v>
      </c>
      <c r="D410" s="177">
        <v>3</v>
      </c>
      <c r="E410" s="177">
        <v>0</v>
      </c>
      <c r="F410" s="191"/>
      <c r="G410" s="78" t="s">
        <v>708</v>
      </c>
      <c r="H410" s="79" t="s">
        <v>73</v>
      </c>
      <c r="I410" s="31">
        <f t="shared" si="11"/>
        <v>0</v>
      </c>
      <c r="J410" s="109">
        <f>SUM(J411,J413)</f>
        <v>0</v>
      </c>
      <c r="K410" s="109">
        <f>SUM(K411,K413)</f>
        <v>0</v>
      </c>
      <c r="AC410" s="55"/>
      <c r="AD410" s="55"/>
      <c r="AE410" s="55"/>
      <c r="AF410" s="55"/>
    </row>
    <row r="411" spans="2:32" ht="27">
      <c r="B411" s="181">
        <v>2931</v>
      </c>
      <c r="C411" s="185" t="s">
        <v>178</v>
      </c>
      <c r="D411" s="186">
        <v>3</v>
      </c>
      <c r="E411" s="186">
        <v>1</v>
      </c>
      <c r="F411" s="189"/>
      <c r="G411" s="82" t="s">
        <v>709</v>
      </c>
      <c r="H411" s="87" t="s">
        <v>74</v>
      </c>
      <c r="I411" s="31">
        <f t="shared" si="11"/>
        <v>0</v>
      </c>
      <c r="J411" s="109">
        <v>0</v>
      </c>
      <c r="K411" s="109">
        <v>0</v>
      </c>
      <c r="AC411" s="55"/>
      <c r="AD411" s="55"/>
      <c r="AE411" s="55"/>
      <c r="AF411" s="55"/>
    </row>
    <row r="412" spans="2:32" ht="40.5">
      <c r="B412" s="181"/>
      <c r="C412" s="185"/>
      <c r="D412" s="186"/>
      <c r="E412" s="186"/>
      <c r="F412" s="189"/>
      <c r="G412" s="82" t="s">
        <v>974</v>
      </c>
      <c r="H412" s="83"/>
      <c r="I412" s="31">
        <f t="shared" si="11"/>
        <v>0</v>
      </c>
      <c r="J412" s="109"/>
      <c r="K412" s="109"/>
      <c r="AC412" s="55"/>
      <c r="AD412" s="55"/>
      <c r="AE412" s="55"/>
      <c r="AF412" s="55"/>
    </row>
    <row r="413" spans="2:32" ht="15" customHeight="1">
      <c r="B413" s="181">
        <v>2932</v>
      </c>
      <c r="C413" s="185" t="s">
        <v>178</v>
      </c>
      <c r="D413" s="186">
        <v>3</v>
      </c>
      <c r="E413" s="186">
        <v>2</v>
      </c>
      <c r="F413" s="189"/>
      <c r="G413" s="82" t="s">
        <v>710</v>
      </c>
      <c r="H413" s="87"/>
      <c r="I413" s="31">
        <f t="shared" si="11"/>
        <v>0</v>
      </c>
      <c r="J413" s="109">
        <v>0</v>
      </c>
      <c r="K413" s="109">
        <v>0</v>
      </c>
      <c r="AC413" s="55"/>
      <c r="AD413" s="55"/>
      <c r="AE413" s="55"/>
      <c r="AF413" s="55"/>
    </row>
    <row r="414" spans="2:32" ht="40.5">
      <c r="B414" s="181"/>
      <c r="C414" s="185"/>
      <c r="D414" s="186"/>
      <c r="E414" s="186"/>
      <c r="F414" s="189"/>
      <c r="G414" s="82" t="s">
        <v>974</v>
      </c>
      <c r="H414" s="83"/>
      <c r="I414" s="31">
        <f t="shared" si="11"/>
        <v>0</v>
      </c>
      <c r="J414" s="109"/>
      <c r="K414" s="109"/>
      <c r="AC414" s="55"/>
      <c r="AD414" s="55"/>
      <c r="AE414" s="55"/>
      <c r="AF414" s="55"/>
    </row>
    <row r="415" spans="2:32" ht="15" customHeight="1">
      <c r="B415" s="181">
        <v>2940</v>
      </c>
      <c r="C415" s="176" t="s">
        <v>178</v>
      </c>
      <c r="D415" s="177">
        <v>4</v>
      </c>
      <c r="E415" s="177">
        <v>0</v>
      </c>
      <c r="F415" s="191"/>
      <c r="G415" s="78" t="s">
        <v>711</v>
      </c>
      <c r="H415" s="79" t="s">
        <v>75</v>
      </c>
      <c r="I415" s="31">
        <f t="shared" si="11"/>
        <v>0</v>
      </c>
      <c r="J415" s="109">
        <f>SUM(J416,J418)</f>
        <v>0</v>
      </c>
      <c r="K415" s="109">
        <f>SUM(K416,K418)</f>
        <v>0</v>
      </c>
      <c r="AC415" s="55"/>
      <c r="AD415" s="55"/>
      <c r="AE415" s="55"/>
      <c r="AF415" s="55"/>
    </row>
    <row r="416" spans="2:32" ht="15" customHeight="1">
      <c r="B416" s="181">
        <v>2941</v>
      </c>
      <c r="C416" s="185" t="s">
        <v>178</v>
      </c>
      <c r="D416" s="186">
        <v>4</v>
      </c>
      <c r="E416" s="186">
        <v>1</v>
      </c>
      <c r="F416" s="189"/>
      <c r="G416" s="82" t="s">
        <v>712</v>
      </c>
      <c r="H416" s="87" t="s">
        <v>76</v>
      </c>
      <c r="I416" s="31">
        <f t="shared" si="11"/>
        <v>0</v>
      </c>
      <c r="J416" s="109">
        <v>0</v>
      </c>
      <c r="K416" s="109">
        <v>0</v>
      </c>
      <c r="AC416" s="55"/>
      <c r="AD416" s="55"/>
      <c r="AE416" s="55"/>
      <c r="AF416" s="55"/>
    </row>
    <row r="417" spans="2:32" ht="40.5">
      <c r="B417" s="181"/>
      <c r="C417" s="185"/>
      <c r="D417" s="186"/>
      <c r="E417" s="186"/>
      <c r="F417" s="189"/>
      <c r="G417" s="82" t="s">
        <v>974</v>
      </c>
      <c r="H417" s="83"/>
      <c r="I417" s="31">
        <f t="shared" si="11"/>
        <v>0</v>
      </c>
      <c r="J417" s="109"/>
      <c r="K417" s="109"/>
      <c r="AC417" s="55"/>
      <c r="AD417" s="55"/>
      <c r="AE417" s="55"/>
      <c r="AF417" s="55"/>
    </row>
    <row r="418" spans="2:32" ht="15" customHeight="1">
      <c r="B418" s="181">
        <v>2942</v>
      </c>
      <c r="C418" s="185" t="s">
        <v>178</v>
      </c>
      <c r="D418" s="186">
        <v>4</v>
      </c>
      <c r="E418" s="186">
        <v>2</v>
      </c>
      <c r="F418" s="189"/>
      <c r="G418" s="82" t="s">
        <v>713</v>
      </c>
      <c r="H418" s="87" t="s">
        <v>77</v>
      </c>
      <c r="I418" s="31">
        <f t="shared" si="11"/>
        <v>0</v>
      </c>
      <c r="J418" s="109">
        <v>0</v>
      </c>
      <c r="K418" s="109">
        <v>0</v>
      </c>
      <c r="AC418" s="55"/>
      <c r="AD418" s="55"/>
      <c r="AE418" s="55"/>
      <c r="AF418" s="55"/>
    </row>
    <row r="419" spans="2:32" ht="40.5">
      <c r="B419" s="181"/>
      <c r="C419" s="185"/>
      <c r="D419" s="186"/>
      <c r="E419" s="186"/>
      <c r="F419" s="189"/>
      <c r="G419" s="82" t="s">
        <v>974</v>
      </c>
      <c r="H419" s="83"/>
      <c r="I419" s="31">
        <f t="shared" si="11"/>
        <v>0</v>
      </c>
      <c r="J419" s="109"/>
      <c r="K419" s="109"/>
      <c r="AC419" s="55"/>
      <c r="AD419" s="55"/>
      <c r="AE419" s="55"/>
      <c r="AF419" s="55"/>
    </row>
    <row r="420" spans="2:32" ht="27">
      <c r="B420" s="181">
        <v>2950</v>
      </c>
      <c r="C420" s="176" t="s">
        <v>178</v>
      </c>
      <c r="D420" s="177">
        <v>5</v>
      </c>
      <c r="E420" s="177">
        <v>0</v>
      </c>
      <c r="F420" s="191"/>
      <c r="G420" s="78" t="s">
        <v>987</v>
      </c>
      <c r="H420" s="79" t="s">
        <v>78</v>
      </c>
      <c r="I420" s="109">
        <f t="shared" si="11"/>
        <v>20157.2</v>
      </c>
      <c r="J420" s="109">
        <f>SUM(J421,J424)</f>
        <v>20157.2</v>
      </c>
      <c r="K420" s="109">
        <f>SUM(K421,K424)</f>
        <v>0</v>
      </c>
      <c r="AC420" s="55"/>
      <c r="AD420" s="55"/>
      <c r="AE420" s="55"/>
      <c r="AF420" s="55"/>
    </row>
    <row r="421" spans="2:32" ht="15" customHeight="1">
      <c r="B421" s="181">
        <v>2951</v>
      </c>
      <c r="C421" s="185" t="s">
        <v>178</v>
      </c>
      <c r="D421" s="186">
        <v>5</v>
      </c>
      <c r="E421" s="186">
        <v>1</v>
      </c>
      <c r="F421" s="189"/>
      <c r="G421" s="82" t="s">
        <v>715</v>
      </c>
      <c r="H421" s="79"/>
      <c r="I421" s="31">
        <f t="shared" si="11"/>
        <v>20157.2</v>
      </c>
      <c r="J421" s="109">
        <f>J423</f>
        <v>20157.2</v>
      </c>
      <c r="K421" s="109">
        <f>SUM(K423)</f>
        <v>0</v>
      </c>
      <c r="AC421" s="55"/>
      <c r="AD421" s="55"/>
      <c r="AE421" s="55"/>
      <c r="AF421" s="55"/>
    </row>
    <row r="422" spans="2:32" ht="40.5">
      <c r="B422" s="181"/>
      <c r="C422" s="185"/>
      <c r="D422" s="186"/>
      <c r="E422" s="186"/>
      <c r="F422" s="189"/>
      <c r="G422" s="82" t="s">
        <v>974</v>
      </c>
      <c r="H422" s="83"/>
      <c r="I422" s="31">
        <f t="shared" si="11"/>
        <v>0</v>
      </c>
      <c r="J422" s="109"/>
      <c r="K422" s="109"/>
      <c r="AC422" s="55"/>
      <c r="AD422" s="55"/>
      <c r="AE422" s="55"/>
      <c r="AF422" s="55"/>
    </row>
    <row r="423" spans="2:32" ht="26.25" customHeight="1">
      <c r="B423" s="181"/>
      <c r="C423" s="185"/>
      <c r="D423" s="186"/>
      <c r="E423" s="186"/>
      <c r="F423" s="189">
        <v>4511</v>
      </c>
      <c r="G423" s="110" t="s">
        <v>806</v>
      </c>
      <c r="H423" s="83"/>
      <c r="I423" s="109">
        <f t="shared" si="11"/>
        <v>20157.2</v>
      </c>
      <c r="J423" s="109">
        <v>20157.2</v>
      </c>
      <c r="K423" s="109">
        <v>0</v>
      </c>
      <c r="M423" s="188"/>
      <c r="AC423" s="55"/>
      <c r="AD423" s="55"/>
      <c r="AE423" s="55"/>
      <c r="AF423" s="55"/>
    </row>
    <row r="424" spans="2:32" ht="15" customHeight="1">
      <c r="B424" s="181">
        <v>2952</v>
      </c>
      <c r="C424" s="185" t="s">
        <v>178</v>
      </c>
      <c r="D424" s="186">
        <v>5</v>
      </c>
      <c r="E424" s="186">
        <v>2</v>
      </c>
      <c r="F424" s="189"/>
      <c r="G424" s="82" t="s">
        <v>716</v>
      </c>
      <c r="H424" s="87" t="s">
        <v>79</v>
      </c>
      <c r="I424" s="31">
        <f t="shared" si="11"/>
        <v>0</v>
      </c>
      <c r="J424" s="109">
        <v>0</v>
      </c>
      <c r="K424" s="109">
        <v>0</v>
      </c>
      <c r="AC424" s="55"/>
      <c r="AD424" s="55"/>
      <c r="AE424" s="55"/>
      <c r="AF424" s="55"/>
    </row>
    <row r="425" spans="2:32" ht="40.5">
      <c r="B425" s="181"/>
      <c r="C425" s="185"/>
      <c r="D425" s="186"/>
      <c r="E425" s="186"/>
      <c r="F425" s="189"/>
      <c r="G425" s="82" t="s">
        <v>974</v>
      </c>
      <c r="H425" s="83"/>
      <c r="I425" s="31">
        <f t="shared" si="11"/>
        <v>0</v>
      </c>
      <c r="J425" s="109"/>
      <c r="K425" s="109"/>
      <c r="AC425" s="55"/>
      <c r="AD425" s="55"/>
      <c r="AE425" s="55"/>
      <c r="AF425" s="55"/>
    </row>
    <row r="426" spans="2:32" ht="27">
      <c r="B426" s="181">
        <v>2960</v>
      </c>
      <c r="C426" s="176" t="s">
        <v>178</v>
      </c>
      <c r="D426" s="177">
        <v>6</v>
      </c>
      <c r="E426" s="177">
        <v>0</v>
      </c>
      <c r="F426" s="191"/>
      <c r="G426" s="78" t="s">
        <v>717</v>
      </c>
      <c r="H426" s="79" t="s">
        <v>80</v>
      </c>
      <c r="I426" s="31">
        <f t="shared" si="11"/>
        <v>0</v>
      </c>
      <c r="J426" s="109">
        <f>SUM(J427)</f>
        <v>0</v>
      </c>
      <c r="K426" s="109">
        <f>SUM(K427)</f>
        <v>0</v>
      </c>
      <c r="AC426" s="55"/>
      <c r="AD426" s="55"/>
      <c r="AE426" s="55"/>
      <c r="AF426" s="55"/>
    </row>
    <row r="427" spans="2:32" ht="25.5" customHeight="1">
      <c r="B427" s="181">
        <v>2961</v>
      </c>
      <c r="C427" s="185" t="s">
        <v>178</v>
      </c>
      <c r="D427" s="186">
        <v>6</v>
      </c>
      <c r="E427" s="186">
        <v>1</v>
      </c>
      <c r="F427" s="189"/>
      <c r="G427" s="82" t="s">
        <v>718</v>
      </c>
      <c r="H427" s="87" t="s">
        <v>81</v>
      </c>
      <c r="I427" s="31">
        <f t="shared" si="11"/>
        <v>0</v>
      </c>
      <c r="J427" s="109">
        <v>0</v>
      </c>
      <c r="K427" s="109">
        <v>0</v>
      </c>
      <c r="AC427" s="55"/>
      <c r="AD427" s="55"/>
      <c r="AE427" s="55"/>
      <c r="AF427" s="55"/>
    </row>
    <row r="428" spans="2:32" ht="40.5">
      <c r="B428" s="181"/>
      <c r="C428" s="185"/>
      <c r="D428" s="186"/>
      <c r="E428" s="186"/>
      <c r="F428" s="189"/>
      <c r="G428" s="82" t="s">
        <v>974</v>
      </c>
      <c r="H428" s="83"/>
      <c r="I428" s="31">
        <f t="shared" si="11"/>
        <v>0</v>
      </c>
      <c r="J428" s="109"/>
      <c r="K428" s="109"/>
      <c r="AC428" s="55"/>
      <c r="AD428" s="55"/>
      <c r="AE428" s="55"/>
      <c r="AF428" s="55"/>
    </row>
    <row r="429" spans="2:32" ht="27">
      <c r="B429" s="181">
        <v>2970</v>
      </c>
      <c r="C429" s="176" t="s">
        <v>178</v>
      </c>
      <c r="D429" s="177">
        <v>7</v>
      </c>
      <c r="E429" s="177">
        <v>0</v>
      </c>
      <c r="F429" s="191"/>
      <c r="G429" s="78" t="s">
        <v>719</v>
      </c>
      <c r="H429" s="79" t="s">
        <v>82</v>
      </c>
      <c r="I429" s="31">
        <f t="shared" si="11"/>
        <v>0</v>
      </c>
      <c r="J429" s="109">
        <f>SUM(J430)</f>
        <v>0</v>
      </c>
      <c r="K429" s="109">
        <f>SUM(K430)</f>
        <v>0</v>
      </c>
      <c r="AC429" s="55"/>
      <c r="AD429" s="55"/>
      <c r="AE429" s="55"/>
      <c r="AF429" s="55"/>
    </row>
    <row r="430" spans="2:32" ht="27">
      <c r="B430" s="181">
        <v>2971</v>
      </c>
      <c r="C430" s="185" t="s">
        <v>178</v>
      </c>
      <c r="D430" s="186">
        <v>7</v>
      </c>
      <c r="E430" s="186">
        <v>1</v>
      </c>
      <c r="F430" s="189"/>
      <c r="G430" s="82" t="s">
        <v>720</v>
      </c>
      <c r="H430" s="87" t="s">
        <v>82</v>
      </c>
      <c r="I430" s="31">
        <f aca="true" t="shared" si="12" ref="I430:I465">SUM(J430:K430)</f>
        <v>0</v>
      </c>
      <c r="J430" s="109">
        <v>0</v>
      </c>
      <c r="K430" s="109">
        <v>0</v>
      </c>
      <c r="AC430" s="55"/>
      <c r="AD430" s="55"/>
      <c r="AE430" s="55"/>
      <c r="AF430" s="55"/>
    </row>
    <row r="431" spans="2:32" ht="40.5">
      <c r="B431" s="181"/>
      <c r="C431" s="185"/>
      <c r="D431" s="186"/>
      <c r="E431" s="186"/>
      <c r="F431" s="189"/>
      <c r="G431" s="82" t="s">
        <v>974</v>
      </c>
      <c r="H431" s="83"/>
      <c r="I431" s="31">
        <f t="shared" si="12"/>
        <v>0</v>
      </c>
      <c r="J431" s="109"/>
      <c r="K431" s="109"/>
      <c r="AC431" s="55"/>
      <c r="AD431" s="55"/>
      <c r="AE431" s="55"/>
      <c r="AF431" s="55"/>
    </row>
    <row r="432" spans="2:32" ht="15" customHeight="1">
      <c r="B432" s="181">
        <v>2980</v>
      </c>
      <c r="C432" s="176" t="s">
        <v>178</v>
      </c>
      <c r="D432" s="177">
        <v>8</v>
      </c>
      <c r="E432" s="177">
        <v>0</v>
      </c>
      <c r="F432" s="191"/>
      <c r="G432" s="78" t="s">
        <v>721</v>
      </c>
      <c r="H432" s="79" t="s">
        <v>83</v>
      </c>
      <c r="I432" s="31">
        <f t="shared" si="12"/>
        <v>0</v>
      </c>
      <c r="J432" s="109">
        <f>SUM(J433)</f>
        <v>0</v>
      </c>
      <c r="K432" s="109">
        <f>SUM(K433)</f>
        <v>0</v>
      </c>
      <c r="AC432" s="55"/>
      <c r="AD432" s="55"/>
      <c r="AE432" s="55"/>
      <c r="AF432" s="55"/>
    </row>
    <row r="433" spans="2:32" ht="17.25">
      <c r="B433" s="181">
        <v>2981</v>
      </c>
      <c r="C433" s="185" t="s">
        <v>178</v>
      </c>
      <c r="D433" s="186">
        <v>8</v>
      </c>
      <c r="E433" s="186">
        <v>1</v>
      </c>
      <c r="F433" s="189"/>
      <c r="G433" s="82" t="s">
        <v>722</v>
      </c>
      <c r="H433" s="87" t="s">
        <v>84</v>
      </c>
      <c r="I433" s="31">
        <f t="shared" si="12"/>
        <v>0</v>
      </c>
      <c r="J433" s="109">
        <v>0</v>
      </c>
      <c r="K433" s="109">
        <v>0</v>
      </c>
      <c r="AC433" s="55"/>
      <c r="AD433" s="55"/>
      <c r="AE433" s="55"/>
      <c r="AF433" s="55"/>
    </row>
    <row r="434" spans="2:32" ht="40.5">
      <c r="B434" s="181"/>
      <c r="C434" s="185"/>
      <c r="D434" s="186"/>
      <c r="E434" s="186"/>
      <c r="F434" s="189"/>
      <c r="G434" s="82" t="s">
        <v>974</v>
      </c>
      <c r="H434" s="83"/>
      <c r="I434" s="31">
        <f t="shared" si="12"/>
        <v>0</v>
      </c>
      <c r="J434" s="109"/>
      <c r="K434" s="109"/>
      <c r="AC434" s="55"/>
      <c r="AD434" s="55"/>
      <c r="AE434" s="55"/>
      <c r="AF434" s="55"/>
    </row>
    <row r="435" spans="2:32" s="76" customFormat="1" ht="38.25" customHeight="1">
      <c r="B435" s="108">
        <v>3000</v>
      </c>
      <c r="C435" s="176" t="s">
        <v>179</v>
      </c>
      <c r="D435" s="177">
        <v>0</v>
      </c>
      <c r="E435" s="177">
        <v>0</v>
      </c>
      <c r="F435" s="191"/>
      <c r="G435" s="93" t="s">
        <v>1004</v>
      </c>
      <c r="H435" s="88" t="s">
        <v>85</v>
      </c>
      <c r="I435" s="31">
        <f t="shared" si="12"/>
        <v>3870</v>
      </c>
      <c r="J435" s="31">
        <f>SUM(J436,J441,J444,J447,J451,J454,J457,J461,J463)</f>
        <v>3870</v>
      </c>
      <c r="K435" s="31">
        <f>SUM(K436,K441,K444,K447,K451,K454,K457,K461,K463)</f>
        <v>0</v>
      </c>
      <c r="L435" s="179"/>
      <c r="M435" s="179"/>
      <c r="N435" s="179"/>
      <c r="O435" s="179"/>
      <c r="P435" s="179"/>
      <c r="Q435" s="212"/>
      <c r="AC435" s="77"/>
      <c r="AD435" s="77"/>
      <c r="AE435" s="77"/>
      <c r="AF435" s="77"/>
    </row>
    <row r="436" spans="2:32" ht="27">
      <c r="B436" s="181">
        <v>3010</v>
      </c>
      <c r="C436" s="176" t="s">
        <v>179</v>
      </c>
      <c r="D436" s="177">
        <v>1</v>
      </c>
      <c r="E436" s="177">
        <v>0</v>
      </c>
      <c r="F436" s="191"/>
      <c r="G436" s="78" t="s">
        <v>724</v>
      </c>
      <c r="H436" s="79" t="s">
        <v>86</v>
      </c>
      <c r="I436" s="31">
        <f t="shared" si="12"/>
        <v>0</v>
      </c>
      <c r="J436" s="109">
        <f>SUM(J437,J439)</f>
        <v>0</v>
      </c>
      <c r="K436" s="109">
        <f>SUM(K437,K439)</f>
        <v>0</v>
      </c>
      <c r="AC436" s="55"/>
      <c r="AD436" s="55"/>
      <c r="AE436" s="55"/>
      <c r="AF436" s="55"/>
    </row>
    <row r="437" spans="2:32" ht="15" customHeight="1">
      <c r="B437" s="181">
        <v>3011</v>
      </c>
      <c r="C437" s="185" t="s">
        <v>179</v>
      </c>
      <c r="D437" s="186">
        <v>1</v>
      </c>
      <c r="E437" s="186">
        <v>1</v>
      </c>
      <c r="F437" s="189"/>
      <c r="G437" s="82" t="s">
        <v>725</v>
      </c>
      <c r="H437" s="87" t="s">
        <v>87</v>
      </c>
      <c r="I437" s="31">
        <f t="shared" si="12"/>
        <v>0</v>
      </c>
      <c r="J437" s="109">
        <v>0</v>
      </c>
      <c r="K437" s="109">
        <v>0</v>
      </c>
      <c r="AC437" s="55"/>
      <c r="AD437" s="55"/>
      <c r="AE437" s="55"/>
      <c r="AF437" s="55"/>
    </row>
    <row r="438" spans="2:32" ht="40.5">
      <c r="B438" s="181"/>
      <c r="C438" s="185"/>
      <c r="D438" s="186"/>
      <c r="E438" s="186"/>
      <c r="F438" s="189"/>
      <c r="G438" s="82" t="s">
        <v>974</v>
      </c>
      <c r="H438" s="83"/>
      <c r="I438" s="31">
        <f t="shared" si="12"/>
        <v>0</v>
      </c>
      <c r="J438" s="109"/>
      <c r="K438" s="109"/>
      <c r="AC438" s="55"/>
      <c r="AD438" s="55"/>
      <c r="AE438" s="55"/>
      <c r="AF438" s="55"/>
    </row>
    <row r="439" spans="2:32" ht="15" customHeight="1">
      <c r="B439" s="181">
        <v>3012</v>
      </c>
      <c r="C439" s="185" t="s">
        <v>179</v>
      </c>
      <c r="D439" s="186">
        <v>1</v>
      </c>
      <c r="E439" s="186">
        <v>2</v>
      </c>
      <c r="F439" s="189"/>
      <c r="G439" s="82" t="s">
        <v>726</v>
      </c>
      <c r="H439" s="87" t="s">
        <v>88</v>
      </c>
      <c r="I439" s="31">
        <f t="shared" si="12"/>
        <v>0</v>
      </c>
      <c r="J439" s="109">
        <v>0</v>
      </c>
      <c r="K439" s="109">
        <v>0</v>
      </c>
      <c r="AC439" s="55"/>
      <c r="AD439" s="55"/>
      <c r="AE439" s="55"/>
      <c r="AF439" s="55"/>
    </row>
    <row r="440" spans="2:32" ht="40.5">
      <c r="B440" s="181"/>
      <c r="C440" s="185"/>
      <c r="D440" s="186"/>
      <c r="E440" s="186"/>
      <c r="F440" s="189"/>
      <c r="G440" s="82" t="s">
        <v>974</v>
      </c>
      <c r="H440" s="83"/>
      <c r="I440" s="31">
        <f t="shared" si="12"/>
        <v>0</v>
      </c>
      <c r="J440" s="109"/>
      <c r="K440" s="109"/>
      <c r="AC440" s="55"/>
      <c r="AD440" s="55"/>
      <c r="AE440" s="55"/>
      <c r="AF440" s="55"/>
    </row>
    <row r="441" spans="2:32" ht="15" customHeight="1">
      <c r="B441" s="181">
        <v>3020</v>
      </c>
      <c r="C441" s="176" t="s">
        <v>179</v>
      </c>
      <c r="D441" s="177">
        <v>2</v>
      </c>
      <c r="E441" s="177">
        <v>0</v>
      </c>
      <c r="F441" s="191"/>
      <c r="G441" s="78" t="s">
        <v>727</v>
      </c>
      <c r="H441" s="79" t="s">
        <v>89</v>
      </c>
      <c r="I441" s="31">
        <f t="shared" si="12"/>
        <v>0</v>
      </c>
      <c r="J441" s="109">
        <f>SUM(J442)</f>
        <v>0</v>
      </c>
      <c r="K441" s="109">
        <f>SUM(K442)</f>
        <v>0</v>
      </c>
      <c r="AC441" s="55"/>
      <c r="AD441" s="55"/>
      <c r="AE441" s="55"/>
      <c r="AF441" s="55"/>
    </row>
    <row r="442" spans="2:32" ht="15" customHeight="1">
      <c r="B442" s="181">
        <v>3021</v>
      </c>
      <c r="C442" s="185" t="s">
        <v>179</v>
      </c>
      <c r="D442" s="186">
        <v>2</v>
      </c>
      <c r="E442" s="186">
        <v>1</v>
      </c>
      <c r="F442" s="189"/>
      <c r="G442" s="82" t="s">
        <v>728</v>
      </c>
      <c r="H442" s="87" t="s">
        <v>90</v>
      </c>
      <c r="I442" s="31">
        <f t="shared" si="12"/>
        <v>0</v>
      </c>
      <c r="J442" s="109">
        <v>0</v>
      </c>
      <c r="K442" s="109">
        <v>0</v>
      </c>
      <c r="AC442" s="55"/>
      <c r="AD442" s="55"/>
      <c r="AE442" s="55"/>
      <c r="AF442" s="55"/>
    </row>
    <row r="443" spans="2:32" ht="40.5">
      <c r="B443" s="181"/>
      <c r="C443" s="185"/>
      <c r="D443" s="186"/>
      <c r="E443" s="186"/>
      <c r="F443" s="189"/>
      <c r="G443" s="82" t="s">
        <v>974</v>
      </c>
      <c r="H443" s="83"/>
      <c r="I443" s="31">
        <f t="shared" si="12"/>
        <v>0</v>
      </c>
      <c r="J443" s="109"/>
      <c r="K443" s="109"/>
      <c r="AC443" s="55"/>
      <c r="AD443" s="55"/>
      <c r="AE443" s="55"/>
      <c r="AF443" s="55"/>
    </row>
    <row r="444" spans="2:32" ht="15" customHeight="1">
      <c r="B444" s="181">
        <v>3030</v>
      </c>
      <c r="C444" s="176" t="s">
        <v>179</v>
      </c>
      <c r="D444" s="177">
        <v>3</v>
      </c>
      <c r="E444" s="177">
        <v>0</v>
      </c>
      <c r="F444" s="191"/>
      <c r="G444" s="78" t="s">
        <v>729</v>
      </c>
      <c r="H444" s="79" t="s">
        <v>91</v>
      </c>
      <c r="I444" s="31">
        <f t="shared" si="12"/>
        <v>720</v>
      </c>
      <c r="J444" s="109">
        <f>SUM(J445)</f>
        <v>720</v>
      </c>
      <c r="K444" s="109">
        <f>SUM(K445)</f>
        <v>0</v>
      </c>
      <c r="AC444" s="55"/>
      <c r="AD444" s="55"/>
      <c r="AE444" s="55"/>
      <c r="AF444" s="55"/>
    </row>
    <row r="445" spans="2:32" s="80" customFormat="1" ht="15" customHeight="1">
      <c r="B445" s="181">
        <v>3031</v>
      </c>
      <c r="C445" s="185" t="s">
        <v>179</v>
      </c>
      <c r="D445" s="186">
        <v>3</v>
      </c>
      <c r="E445" s="186">
        <v>1</v>
      </c>
      <c r="F445" s="189"/>
      <c r="G445" s="82" t="s">
        <v>730</v>
      </c>
      <c r="H445" s="79"/>
      <c r="I445" s="31">
        <f t="shared" si="12"/>
        <v>720</v>
      </c>
      <c r="J445" s="109">
        <f>J446</f>
        <v>720</v>
      </c>
      <c r="K445" s="109">
        <v>0</v>
      </c>
      <c r="L445" s="182"/>
      <c r="M445" s="182"/>
      <c r="N445" s="182"/>
      <c r="O445" s="182"/>
      <c r="P445" s="264"/>
      <c r="Q445" s="183"/>
      <c r="AC445" s="81"/>
      <c r="AD445" s="81"/>
      <c r="AE445" s="81"/>
      <c r="AF445" s="81"/>
    </row>
    <row r="446" spans="2:32" s="80" customFormat="1" ht="15" customHeight="1">
      <c r="B446" s="181"/>
      <c r="C446" s="185"/>
      <c r="D446" s="186"/>
      <c r="E446" s="186"/>
      <c r="F446" s="189">
        <v>4726</v>
      </c>
      <c r="G446" s="110" t="s">
        <v>836</v>
      </c>
      <c r="H446" s="79"/>
      <c r="I446" s="31">
        <f>SUM(J446:K446)</f>
        <v>720</v>
      </c>
      <c r="J446" s="109">
        <v>720</v>
      </c>
      <c r="K446" s="109">
        <v>0</v>
      </c>
      <c r="L446" s="182"/>
      <c r="M446" s="182"/>
      <c r="N446" s="182"/>
      <c r="O446" s="182"/>
      <c r="P446" s="264"/>
      <c r="Q446" s="183"/>
      <c r="AC446" s="81"/>
      <c r="AD446" s="81"/>
      <c r="AE446" s="81"/>
      <c r="AF446" s="81"/>
    </row>
    <row r="447" spans="2:32" ht="15" customHeight="1">
      <c r="B447" s="181">
        <v>3040</v>
      </c>
      <c r="C447" s="176" t="s">
        <v>179</v>
      </c>
      <c r="D447" s="177">
        <v>4</v>
      </c>
      <c r="E447" s="177">
        <v>0</v>
      </c>
      <c r="F447" s="191"/>
      <c r="G447" s="78" t="s">
        <v>731</v>
      </c>
      <c r="H447" s="79" t="s">
        <v>92</v>
      </c>
      <c r="I447" s="31">
        <f t="shared" si="12"/>
        <v>2310</v>
      </c>
      <c r="J447" s="109">
        <f>SUM(J448)</f>
        <v>2310</v>
      </c>
      <c r="K447" s="109">
        <f>SUM(K448)</f>
        <v>0</v>
      </c>
      <c r="AC447" s="55"/>
      <c r="AD447" s="55"/>
      <c r="AE447" s="55"/>
      <c r="AF447" s="55"/>
    </row>
    <row r="448" spans="2:32" ht="15" customHeight="1">
      <c r="B448" s="181">
        <v>3041</v>
      </c>
      <c r="C448" s="185" t="s">
        <v>179</v>
      </c>
      <c r="D448" s="186">
        <v>4</v>
      </c>
      <c r="E448" s="186">
        <v>1</v>
      </c>
      <c r="F448" s="189"/>
      <c r="G448" s="82" t="s">
        <v>732</v>
      </c>
      <c r="H448" s="87" t="s">
        <v>93</v>
      </c>
      <c r="I448" s="31">
        <f t="shared" si="12"/>
        <v>2310</v>
      </c>
      <c r="J448" s="109">
        <f>J450</f>
        <v>2310</v>
      </c>
      <c r="K448" s="109">
        <f>SUM(K450)</f>
        <v>0</v>
      </c>
      <c r="AC448" s="55"/>
      <c r="AD448" s="55"/>
      <c r="AE448" s="55"/>
      <c r="AF448" s="55"/>
    </row>
    <row r="449" spans="2:32" ht="40.5">
      <c r="B449" s="181"/>
      <c r="C449" s="185"/>
      <c r="D449" s="186"/>
      <c r="E449" s="186"/>
      <c r="F449" s="189"/>
      <c r="G449" s="82" t="s">
        <v>974</v>
      </c>
      <c r="H449" s="83"/>
      <c r="I449" s="31">
        <f t="shared" si="12"/>
        <v>0</v>
      </c>
      <c r="J449" s="109"/>
      <c r="K449" s="109"/>
      <c r="AC449" s="55"/>
      <c r="AD449" s="55"/>
      <c r="AE449" s="55"/>
      <c r="AF449" s="55"/>
    </row>
    <row r="450" spans="2:32" ht="15" customHeight="1">
      <c r="B450" s="181"/>
      <c r="C450" s="185"/>
      <c r="D450" s="186"/>
      <c r="E450" s="186"/>
      <c r="F450" s="193">
        <v>4729</v>
      </c>
      <c r="G450" s="110" t="s">
        <v>839</v>
      </c>
      <c r="H450" s="83"/>
      <c r="I450" s="31">
        <f t="shared" si="12"/>
        <v>2310</v>
      </c>
      <c r="J450" s="109">
        <v>2310</v>
      </c>
      <c r="K450" s="109">
        <v>0</v>
      </c>
      <c r="AC450" s="55"/>
      <c r="AD450" s="55"/>
      <c r="AE450" s="55"/>
      <c r="AF450" s="55"/>
    </row>
    <row r="451" spans="2:32" ht="15" customHeight="1">
      <c r="B451" s="181">
        <v>3050</v>
      </c>
      <c r="C451" s="176" t="s">
        <v>179</v>
      </c>
      <c r="D451" s="177">
        <v>5</v>
      </c>
      <c r="E451" s="177">
        <v>0</v>
      </c>
      <c r="F451" s="191"/>
      <c r="G451" s="78" t="s">
        <v>733</v>
      </c>
      <c r="H451" s="79" t="s">
        <v>94</v>
      </c>
      <c r="I451" s="31">
        <f t="shared" si="12"/>
        <v>0</v>
      </c>
      <c r="J451" s="109">
        <f>SUM(J452)</f>
        <v>0</v>
      </c>
      <c r="K451" s="109">
        <f>SUM(K452)</f>
        <v>0</v>
      </c>
      <c r="AC451" s="55"/>
      <c r="AD451" s="55"/>
      <c r="AE451" s="55"/>
      <c r="AF451" s="55"/>
    </row>
    <row r="452" spans="2:32" ht="15" customHeight="1">
      <c r="B452" s="181">
        <v>3051</v>
      </c>
      <c r="C452" s="185" t="s">
        <v>179</v>
      </c>
      <c r="D452" s="186">
        <v>5</v>
      </c>
      <c r="E452" s="186">
        <v>1</v>
      </c>
      <c r="F452" s="189"/>
      <c r="G452" s="82" t="s">
        <v>734</v>
      </c>
      <c r="H452" s="87" t="s">
        <v>94</v>
      </c>
      <c r="I452" s="31">
        <f t="shared" si="12"/>
        <v>0</v>
      </c>
      <c r="J452" s="109">
        <v>0</v>
      </c>
      <c r="K452" s="109">
        <v>0</v>
      </c>
      <c r="AC452" s="55"/>
      <c r="AD452" s="55"/>
      <c r="AE452" s="55"/>
      <c r="AF452" s="55"/>
    </row>
    <row r="453" spans="2:32" ht="40.5">
      <c r="B453" s="181"/>
      <c r="C453" s="185"/>
      <c r="D453" s="186"/>
      <c r="E453" s="186"/>
      <c r="F453" s="189"/>
      <c r="G453" s="82" t="s">
        <v>974</v>
      </c>
      <c r="H453" s="83"/>
      <c r="I453" s="31">
        <f t="shared" si="12"/>
        <v>0</v>
      </c>
      <c r="J453" s="109"/>
      <c r="K453" s="109"/>
      <c r="AC453" s="55"/>
      <c r="AD453" s="55"/>
      <c r="AE453" s="55"/>
      <c r="AF453" s="55"/>
    </row>
    <row r="454" spans="2:32" ht="15" customHeight="1">
      <c r="B454" s="181">
        <v>3060</v>
      </c>
      <c r="C454" s="176" t="s">
        <v>179</v>
      </c>
      <c r="D454" s="177">
        <v>6</v>
      </c>
      <c r="E454" s="177">
        <v>0</v>
      </c>
      <c r="F454" s="191"/>
      <c r="G454" s="78" t="s">
        <v>735</v>
      </c>
      <c r="H454" s="79" t="s">
        <v>95</v>
      </c>
      <c r="I454" s="31">
        <f t="shared" si="12"/>
        <v>0</v>
      </c>
      <c r="J454" s="109">
        <f>SUM(J455)</f>
        <v>0</v>
      </c>
      <c r="K454" s="109">
        <f>SUM(K455)</f>
        <v>0</v>
      </c>
      <c r="AC454" s="55"/>
      <c r="AD454" s="55"/>
      <c r="AE454" s="55"/>
      <c r="AF454" s="55"/>
    </row>
    <row r="455" spans="2:32" ht="15" customHeight="1">
      <c r="B455" s="181">
        <v>3061</v>
      </c>
      <c r="C455" s="185" t="s">
        <v>179</v>
      </c>
      <c r="D455" s="186">
        <v>6</v>
      </c>
      <c r="E455" s="186">
        <v>1</v>
      </c>
      <c r="F455" s="189"/>
      <c r="G455" s="82" t="s">
        <v>736</v>
      </c>
      <c r="H455" s="87" t="s">
        <v>95</v>
      </c>
      <c r="I455" s="31">
        <f t="shared" si="12"/>
        <v>0</v>
      </c>
      <c r="J455" s="109">
        <v>0</v>
      </c>
      <c r="K455" s="109">
        <v>0</v>
      </c>
      <c r="AC455" s="55"/>
      <c r="AD455" s="55"/>
      <c r="AE455" s="55"/>
      <c r="AF455" s="55"/>
    </row>
    <row r="456" spans="2:32" ht="40.5">
      <c r="B456" s="181"/>
      <c r="C456" s="185"/>
      <c r="D456" s="186"/>
      <c r="E456" s="186"/>
      <c r="F456" s="189"/>
      <c r="G456" s="82" t="s">
        <v>974</v>
      </c>
      <c r="H456" s="83"/>
      <c r="I456" s="31">
        <f t="shared" si="12"/>
        <v>0</v>
      </c>
      <c r="J456" s="109"/>
      <c r="K456" s="109"/>
      <c r="AC456" s="55"/>
      <c r="AD456" s="55"/>
      <c r="AE456" s="55"/>
      <c r="AF456" s="55"/>
    </row>
    <row r="457" spans="2:32" ht="25.5" customHeight="1">
      <c r="B457" s="181">
        <v>3070</v>
      </c>
      <c r="C457" s="176" t="s">
        <v>179</v>
      </c>
      <c r="D457" s="177">
        <v>7</v>
      </c>
      <c r="E457" s="177">
        <v>0</v>
      </c>
      <c r="F457" s="191"/>
      <c r="G457" s="78" t="s">
        <v>737</v>
      </c>
      <c r="H457" s="79" t="s">
        <v>96</v>
      </c>
      <c r="I457" s="109">
        <f t="shared" si="12"/>
        <v>840</v>
      </c>
      <c r="J457" s="109">
        <f>SUM(J458)</f>
        <v>840</v>
      </c>
      <c r="K457" s="109">
        <f>SUM(K458)</f>
        <v>0</v>
      </c>
      <c r="AC457" s="55"/>
      <c r="AD457" s="55"/>
      <c r="AE457" s="55"/>
      <c r="AF457" s="55"/>
    </row>
    <row r="458" spans="2:32" ht="27">
      <c r="B458" s="181">
        <v>3071</v>
      </c>
      <c r="C458" s="185" t="s">
        <v>179</v>
      </c>
      <c r="D458" s="186">
        <v>7</v>
      </c>
      <c r="E458" s="186">
        <v>1</v>
      </c>
      <c r="F458" s="189"/>
      <c r="G458" s="82" t="s">
        <v>738</v>
      </c>
      <c r="H458" s="87" t="s">
        <v>97</v>
      </c>
      <c r="I458" s="109">
        <f t="shared" si="12"/>
        <v>840</v>
      </c>
      <c r="J458" s="109">
        <f>SUM(J460)</f>
        <v>840</v>
      </c>
      <c r="K458" s="109">
        <f>SUM(K460)</f>
        <v>0</v>
      </c>
      <c r="AC458" s="55"/>
      <c r="AD458" s="55"/>
      <c r="AE458" s="55"/>
      <c r="AF458" s="55"/>
    </row>
    <row r="459" spans="2:32" ht="40.5">
      <c r="B459" s="181"/>
      <c r="C459" s="185"/>
      <c r="D459" s="186"/>
      <c r="E459" s="186"/>
      <c r="F459" s="189"/>
      <c r="G459" s="82" t="s">
        <v>974</v>
      </c>
      <c r="H459" s="83"/>
      <c r="I459" s="31">
        <f t="shared" si="12"/>
        <v>0</v>
      </c>
      <c r="J459" s="109"/>
      <c r="K459" s="109"/>
      <c r="AC459" s="55"/>
      <c r="AD459" s="55"/>
      <c r="AE459" s="55"/>
      <c r="AF459" s="55"/>
    </row>
    <row r="460" spans="2:32" ht="15" customHeight="1">
      <c r="B460" s="181"/>
      <c r="C460" s="185"/>
      <c r="D460" s="186"/>
      <c r="E460" s="186"/>
      <c r="F460" s="193">
        <v>4729</v>
      </c>
      <c r="G460" s="110" t="s">
        <v>839</v>
      </c>
      <c r="H460" s="83"/>
      <c r="I460" s="31">
        <f t="shared" si="12"/>
        <v>840</v>
      </c>
      <c r="J460" s="109">
        <v>840</v>
      </c>
      <c r="K460" s="109">
        <v>0</v>
      </c>
      <c r="AC460" s="55"/>
      <c r="AD460" s="55"/>
      <c r="AE460" s="55"/>
      <c r="AF460" s="55"/>
    </row>
    <row r="461" spans="2:32" ht="40.5">
      <c r="B461" s="181">
        <v>3080</v>
      </c>
      <c r="C461" s="176" t="s">
        <v>179</v>
      </c>
      <c r="D461" s="177">
        <v>8</v>
      </c>
      <c r="E461" s="177">
        <v>0</v>
      </c>
      <c r="F461" s="191"/>
      <c r="G461" s="78" t="s">
        <v>988</v>
      </c>
      <c r="H461" s="79" t="s">
        <v>98</v>
      </c>
      <c r="I461" s="31">
        <f t="shared" si="12"/>
        <v>0</v>
      </c>
      <c r="J461" s="109">
        <f>SUM(J462)</f>
        <v>0</v>
      </c>
      <c r="K461" s="109">
        <f>SUM(K462)</f>
        <v>0</v>
      </c>
      <c r="AC461" s="55"/>
      <c r="AD461" s="55"/>
      <c r="AE461" s="55"/>
      <c r="AF461" s="55"/>
    </row>
    <row r="462" spans="2:32" ht="39.75" customHeight="1">
      <c r="B462" s="181">
        <v>3081</v>
      </c>
      <c r="C462" s="185" t="s">
        <v>179</v>
      </c>
      <c r="D462" s="186">
        <v>8</v>
      </c>
      <c r="E462" s="186">
        <v>1</v>
      </c>
      <c r="F462" s="189"/>
      <c r="G462" s="82" t="s">
        <v>988</v>
      </c>
      <c r="H462" s="87" t="s">
        <v>99</v>
      </c>
      <c r="I462" s="31">
        <f t="shared" si="12"/>
        <v>0</v>
      </c>
      <c r="J462" s="109">
        <f>SUM(J463)</f>
        <v>0</v>
      </c>
      <c r="K462" s="109">
        <f>SUM(K463)</f>
        <v>0</v>
      </c>
      <c r="AC462" s="55"/>
      <c r="AD462" s="55"/>
      <c r="AE462" s="55"/>
      <c r="AF462" s="55"/>
    </row>
    <row r="463" spans="2:32" ht="26.25" customHeight="1">
      <c r="B463" s="181">
        <v>3090</v>
      </c>
      <c r="C463" s="176" t="s">
        <v>179</v>
      </c>
      <c r="D463" s="199">
        <v>9</v>
      </c>
      <c r="E463" s="177">
        <v>0</v>
      </c>
      <c r="F463" s="191"/>
      <c r="G463" s="78" t="s">
        <v>741</v>
      </c>
      <c r="H463" s="79" t="s">
        <v>100</v>
      </c>
      <c r="I463" s="31">
        <f t="shared" si="12"/>
        <v>0</v>
      </c>
      <c r="J463" s="109">
        <f>SUM(J464+J466)</f>
        <v>0</v>
      </c>
      <c r="K463" s="109">
        <f>SUM(K464+K466)</f>
        <v>0</v>
      </c>
      <c r="AC463" s="55"/>
      <c r="AD463" s="55"/>
      <c r="AE463" s="55"/>
      <c r="AF463" s="55"/>
    </row>
    <row r="464" spans="2:32" ht="26.25" customHeight="1">
      <c r="B464" s="181">
        <v>3091</v>
      </c>
      <c r="C464" s="185" t="s">
        <v>179</v>
      </c>
      <c r="D464" s="108">
        <v>9</v>
      </c>
      <c r="E464" s="186">
        <v>1</v>
      </c>
      <c r="F464" s="189"/>
      <c r="G464" s="82" t="s">
        <v>742</v>
      </c>
      <c r="H464" s="87" t="s">
        <v>101</v>
      </c>
      <c r="I464" s="31">
        <f t="shared" si="12"/>
        <v>0</v>
      </c>
      <c r="J464" s="109">
        <v>0</v>
      </c>
      <c r="K464" s="109">
        <v>0</v>
      </c>
      <c r="AC464" s="55"/>
      <c r="AD464" s="55"/>
      <c r="AE464" s="55"/>
      <c r="AF464" s="55"/>
    </row>
    <row r="465" spans="2:32" ht="40.5">
      <c r="B465" s="181"/>
      <c r="C465" s="185"/>
      <c r="D465" s="186"/>
      <c r="E465" s="186"/>
      <c r="F465" s="189"/>
      <c r="G465" s="82" t="s">
        <v>974</v>
      </c>
      <c r="H465" s="83"/>
      <c r="I465" s="31">
        <f t="shared" si="12"/>
        <v>0</v>
      </c>
      <c r="J465" s="109"/>
      <c r="K465" s="109"/>
      <c r="AC465" s="55"/>
      <c r="AD465" s="55"/>
      <c r="AE465" s="55"/>
      <c r="AF465" s="55"/>
    </row>
    <row r="466" spans="2:32" ht="39.75" customHeight="1">
      <c r="B466" s="181">
        <v>3092</v>
      </c>
      <c r="C466" s="185" t="s">
        <v>179</v>
      </c>
      <c r="D466" s="108">
        <v>9</v>
      </c>
      <c r="E466" s="186">
        <v>2</v>
      </c>
      <c r="F466" s="189"/>
      <c r="G466" s="82" t="s">
        <v>743</v>
      </c>
      <c r="H466" s="87"/>
      <c r="I466" s="31">
        <f aca="true" t="shared" si="13" ref="I466:I471">SUM(J466:K466)</f>
        <v>0</v>
      </c>
      <c r="J466" s="109">
        <v>0</v>
      </c>
      <c r="K466" s="109">
        <v>0</v>
      </c>
      <c r="AC466" s="55"/>
      <c r="AD466" s="55"/>
      <c r="AE466" s="55"/>
      <c r="AF466" s="55"/>
    </row>
    <row r="467" spans="2:32" ht="40.5">
      <c r="B467" s="181"/>
      <c r="C467" s="185"/>
      <c r="D467" s="186"/>
      <c r="E467" s="186"/>
      <c r="F467" s="189"/>
      <c r="G467" s="82" t="s">
        <v>974</v>
      </c>
      <c r="H467" s="83"/>
      <c r="I467" s="31">
        <f t="shared" si="13"/>
        <v>0</v>
      </c>
      <c r="J467" s="109"/>
      <c r="K467" s="109"/>
      <c r="AC467" s="55"/>
      <c r="AD467" s="55"/>
      <c r="AE467" s="55"/>
      <c r="AF467" s="55"/>
    </row>
    <row r="468" spans="2:32" s="76" customFormat="1" ht="28.5" customHeight="1">
      <c r="B468" s="108">
        <v>3100</v>
      </c>
      <c r="C468" s="176" t="s">
        <v>180</v>
      </c>
      <c r="D468" s="176">
        <v>0</v>
      </c>
      <c r="E468" s="176">
        <v>0</v>
      </c>
      <c r="F468" s="200"/>
      <c r="G468" s="96" t="s">
        <v>997</v>
      </c>
      <c r="H468" s="97"/>
      <c r="I468" s="31">
        <f aca="true" t="shared" si="14" ref="I468:K469">SUM(I469)</f>
        <v>30957.4</v>
      </c>
      <c r="J468" s="31">
        <f t="shared" si="14"/>
        <v>18422.8</v>
      </c>
      <c r="K468" s="31">
        <f t="shared" si="14"/>
        <v>12534.6</v>
      </c>
      <c r="L468" s="179"/>
      <c r="M468" s="179"/>
      <c r="N468" s="179"/>
      <c r="O468" s="179"/>
      <c r="P468" s="179"/>
      <c r="Q468" s="212"/>
      <c r="AC468" s="77"/>
      <c r="AD468" s="77"/>
      <c r="AE468" s="77"/>
      <c r="AF468" s="77"/>
    </row>
    <row r="469" spans="2:32" ht="27">
      <c r="B469" s="181">
        <v>3110</v>
      </c>
      <c r="C469" s="201" t="s">
        <v>180</v>
      </c>
      <c r="D469" s="201">
        <v>1</v>
      </c>
      <c r="E469" s="201">
        <v>0</v>
      </c>
      <c r="F469" s="202"/>
      <c r="G469" s="94" t="s">
        <v>745</v>
      </c>
      <c r="H469" s="87"/>
      <c r="I469" s="31">
        <f t="shared" si="14"/>
        <v>30957.4</v>
      </c>
      <c r="J469" s="109">
        <f t="shared" si="14"/>
        <v>18422.8</v>
      </c>
      <c r="K469" s="109">
        <f t="shared" si="14"/>
        <v>12534.6</v>
      </c>
      <c r="AC469" s="55"/>
      <c r="AD469" s="55"/>
      <c r="AE469" s="55"/>
      <c r="AF469" s="55"/>
    </row>
    <row r="470" spans="2:32" ht="15" customHeight="1">
      <c r="B470" s="181">
        <v>3112</v>
      </c>
      <c r="C470" s="201" t="s">
        <v>180</v>
      </c>
      <c r="D470" s="201">
        <v>1</v>
      </c>
      <c r="E470" s="201">
        <v>2</v>
      </c>
      <c r="F470" s="202"/>
      <c r="G470" s="95" t="s">
        <v>746</v>
      </c>
      <c r="H470" s="87"/>
      <c r="I470" s="31">
        <f>SUM(I472)</f>
        <v>30957.4</v>
      </c>
      <c r="J470" s="109">
        <f>SUM(J472)</f>
        <v>18422.8</v>
      </c>
      <c r="K470" s="109">
        <f>SUM(K472)</f>
        <v>12534.6</v>
      </c>
      <c r="AC470" s="55"/>
      <c r="AD470" s="55"/>
      <c r="AE470" s="55"/>
      <c r="AF470" s="55"/>
    </row>
    <row r="471" spans="2:32" ht="40.5">
      <c r="B471" s="181"/>
      <c r="C471" s="185"/>
      <c r="D471" s="186"/>
      <c r="E471" s="186"/>
      <c r="F471" s="189"/>
      <c r="G471" s="82" t="s">
        <v>974</v>
      </c>
      <c r="H471" s="83"/>
      <c r="I471" s="31">
        <f t="shared" si="13"/>
        <v>0</v>
      </c>
      <c r="J471" s="109"/>
      <c r="K471" s="109"/>
      <c r="AC471" s="55"/>
      <c r="AD471" s="55"/>
      <c r="AE471" s="55"/>
      <c r="AF471" s="55"/>
    </row>
    <row r="472" spans="2:32" ht="15" customHeight="1">
      <c r="B472" s="181"/>
      <c r="C472" s="185"/>
      <c r="D472" s="186"/>
      <c r="E472" s="186"/>
      <c r="F472" s="193">
        <v>4891</v>
      </c>
      <c r="G472" s="110" t="s">
        <v>989</v>
      </c>
      <c r="H472" s="83"/>
      <c r="I472" s="31">
        <f>SUM(J472,-J473,K472)</f>
        <v>30957.4</v>
      </c>
      <c r="J472" s="109">
        <v>18422.8</v>
      </c>
      <c r="K472" s="109">
        <v>12534.6</v>
      </c>
      <c r="AC472" s="84"/>
      <c r="AD472" s="55"/>
      <c r="AE472" s="55"/>
      <c r="AF472" s="55"/>
    </row>
    <row r="473" spans="2:31" ht="30.75" customHeight="1">
      <c r="B473" s="181"/>
      <c r="C473" s="185"/>
      <c r="D473" s="186"/>
      <c r="E473" s="186"/>
      <c r="F473" s="189"/>
      <c r="G473" s="203" t="s">
        <v>990</v>
      </c>
      <c r="H473" s="83"/>
      <c r="I473" s="31"/>
      <c r="J473" s="109"/>
      <c r="K473" s="109"/>
      <c r="AB473" s="55"/>
      <c r="AE473" s="55"/>
    </row>
    <row r="474" spans="3:11" ht="17.25">
      <c r="C474" s="99"/>
      <c r="D474" s="100"/>
      <c r="E474" s="101"/>
      <c r="F474" s="101"/>
      <c r="I474" s="204"/>
      <c r="J474" s="204"/>
      <c r="K474" s="204"/>
    </row>
    <row r="475" spans="3:31" ht="17.25">
      <c r="C475" s="102"/>
      <c r="D475" s="100"/>
      <c r="E475" s="101"/>
      <c r="F475" s="101"/>
      <c r="AE475" s="55"/>
    </row>
    <row r="476" spans="3:7" ht="17.25">
      <c r="C476" s="102"/>
      <c r="D476" s="100"/>
      <c r="E476" s="101"/>
      <c r="F476" s="101"/>
      <c r="G476" s="46"/>
    </row>
    <row r="477" spans="3:11" ht="17.25">
      <c r="C477" s="102"/>
      <c r="D477" s="103"/>
      <c r="E477" s="104"/>
      <c r="F477" s="205"/>
      <c r="I477" s="55"/>
      <c r="K477" s="55"/>
    </row>
    <row r="478" spans="6:9" ht="17.25">
      <c r="F478" s="205"/>
      <c r="I478" s="55"/>
    </row>
    <row r="479" spans="6:9" ht="17.25">
      <c r="F479" s="205"/>
      <c r="I479" s="55"/>
    </row>
    <row r="480" spans="4:11" ht="17.25">
      <c r="D480" s="107"/>
      <c r="F480" s="104"/>
      <c r="I480" s="55"/>
      <c r="K480" s="55"/>
    </row>
    <row r="481" spans="6:9" ht="17.25">
      <c r="F481" s="206"/>
      <c r="I481" s="55"/>
    </row>
    <row r="483" spans="9:11" ht="17.25">
      <c r="I483" s="55"/>
      <c r="K483" s="55"/>
    </row>
    <row r="484" ht="17.25">
      <c r="I484" s="55"/>
    </row>
    <row r="485" spans="9:11" ht="17.25">
      <c r="I485" s="55"/>
      <c r="K485" s="55"/>
    </row>
    <row r="486" ht="17.25">
      <c r="I486" s="55"/>
    </row>
    <row r="487" ht="17.25">
      <c r="I487" s="84"/>
    </row>
    <row r="491" ht="17.25">
      <c r="I491" s="55"/>
    </row>
    <row r="492" ht="17.25">
      <c r="I492" s="55"/>
    </row>
    <row r="493" ht="17.25">
      <c r="I493" s="55"/>
    </row>
  </sheetData>
  <sheetProtection/>
  <mergeCells count="14">
    <mergeCell ref="J5:K5"/>
    <mergeCell ref="F5:F6"/>
    <mergeCell ref="M5:M6"/>
    <mergeCell ref="N5:O5"/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</mergeCells>
  <printOptions/>
  <pageMargins left="0.3937007874015748" right="0" top="0.3937007874015748" bottom="0.5118110236220472" header="0" footer="0"/>
  <pageSetup firstPageNumber="22" useFirstPageNumber="1" horizontalDpi="600" verticalDpi="600" orientation="portrait" paperSize="9" scale="95" r:id="rId1"/>
  <headerFooter alignWithMargins="0">
    <oddFooter>&amp;C&amp;P&amp;RԲյուջե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2018-10-19T13:11:34Z</cp:lastPrinted>
  <dcterms:created xsi:type="dcterms:W3CDTF">1996-10-14T23:33:28Z</dcterms:created>
  <dcterms:modified xsi:type="dcterms:W3CDTF">2018-10-19T13:11:36Z</dcterms:modified>
  <cp:category/>
  <cp:version/>
  <cp:contentType/>
  <cp:contentStatus/>
</cp:coreProperties>
</file>