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1730" activeTab="3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<sst xmlns="http://schemas.openxmlformats.org/spreadsheetml/2006/main" count="4161" uniqueCount="559">
  <si>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</si>
  <si>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</si>
  <si>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</si>
  <si>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</si>
  <si>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</si>
  <si>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</si>
  <si>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</si>
  <si>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</si>
  <si>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</si>
  <si>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</si>
  <si>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</si>
  <si>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</si>
  <si>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</si>
  <si>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</si>
  <si>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</si>
  <si>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</si>
  <si>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</si>
  <si>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</si>
  <si>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</si>
  <si>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</si>
  <si>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</si>
  <si>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</si>
  <si>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</si>
  <si>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</si>
  <si>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</si>
  <si>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</si>
  <si>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</si>
  <si>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</si>
  <si>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</si>
  <si>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</si>
  <si>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</si>
  <si>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</si>
  <si>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</si>
  <si>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</si>
  <si>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</si>
  <si>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</si>
  <si>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</si>
  <si>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</si>
  <si>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</si>
  <si>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</si>
  <si>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</si>
  <si>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</si>
  <si>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</si>
  <si>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</si>
  <si>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</si>
  <si>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</si>
  <si>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</si>
  <si>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</si>
  <si>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</si>
  <si>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</si>
  <si>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</si>
  <si>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</si>
  <si>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</si>
  <si>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</si>
  <si>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</si>
  <si>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</si>
  <si>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</si>
  <si>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</si>
  <si>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</si>
  <si>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</si>
  <si>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</si>
  <si>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</si>
  <si>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</si>
  <si>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</si>
  <si>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</si>
  <si>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</si>
  <si>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</si>
  <si>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</si>
  <si>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</si>
  <si>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</si>
  <si>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</si>
  <si>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</si>
  <si>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</si>
  <si>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</si>
  <si>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</si>
  <si>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</si>
  <si>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</si>
  <si>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</si>
  <si>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</si>
  <si>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</si>
  <si>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</si>
  <si>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</si>
  <si>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</si>
  <si>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</si>
  <si>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</si>
  <si>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</si>
  <si>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</si>
  <si>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</si>
  <si>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</si>
  <si>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</si>
  <si>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</si>
  <si>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</si>
  <si>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</si>
  <si>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</si>
  <si>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</si>
  <si>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</si>
  <si>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</si>
  <si>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</si>
  <si>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</si>
  <si>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</si>
  <si>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</si>
  <si>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</si>
  <si>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</si>
  <si>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</si>
  <si>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</si>
  <si>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</si>
  <si>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</si>
  <si>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</si>
  <si>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</si>
  <si>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</si>
  <si>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</si>
  <si>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</si>
  <si>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</si>
  <si>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</si>
  <si>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</si>
  <si>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</si>
  <si>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</si>
  <si>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</si>
  <si>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</si>
  <si>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</si>
  <si>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</si>
  <si>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</si>
  <si>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</si>
  <si>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</si>
  <si>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</si>
  <si>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</si>
  <si>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</si>
  <si>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</si>
  <si>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</si>
  <si>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</si>
  <si>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</si>
  <si>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</si>
  <si>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</si>
  <si>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</si>
  <si>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</si>
  <si>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</si>
  <si>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</si>
  <si>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</si>
  <si>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</si>
  <si>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</si>
  <si>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</si>
  <si>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</si>
  <si>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</si>
  <si>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</si>
  <si>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</si>
  <si>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</si>
  <si>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</si>
  <si>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</si>
  <si>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</si>
  <si>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</si>
  <si>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</si>
  <si>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</si>
  <si>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</si>
  <si>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</si>
  <si>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</si>
  <si>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</si>
  <si>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</si>
  <si>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</si>
  <si>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</si>
  <si>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</si>
  <si>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</si>
  <si>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</si>
  <si>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</si>
  <si>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</si>
  <si>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</si>
  <si>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</si>
  <si>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</si>
  <si>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</si>
  <si>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</si>
  <si>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</si>
  <si>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</si>
  <si>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</si>
  <si>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</si>
  <si>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</si>
  <si>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</si>
  <si>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</si>
  <si>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</si>
  <si>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</si>
  <si>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</si>
  <si>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</si>
  <si>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</si>
  <si>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</si>
  <si>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</si>
  <si>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</si>
  <si>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</si>
  <si>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</si>
  <si>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</si>
  <si>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</si>
  <si>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</si>
  <si>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</si>
  <si>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</si>
  <si>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</si>
  <si>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</si>
  <si>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</si>
  <si>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</si>
  <si>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</si>
  <si>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</si>
  <si>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</si>
  <si>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</si>
  <si>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</si>
  <si>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</si>
  <si>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</si>
  <si>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</si>
  <si>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</si>
  <si>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</si>
  <si>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</si>
  <si>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</si>
  <si>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</si>
  <si>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</si>
  <si>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</si>
  <si>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</si>
  <si>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</si>
  <si>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</si>
  <si>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</si>
  <si>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</si>
  <si>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</si>
  <si>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</si>
  <si>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</si>
  <si>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</si>
  <si>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</si>
  <si>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</si>
  <si>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</si>
  <si>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</si>
  <si>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</si>
  <si>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</si>
  <si>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</si>
  <si>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</si>
  <si>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</si>
  <si>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</si>
  <si>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</si>
  <si>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</si>
  <si>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</si>
  <si>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</si>
  <si>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</si>
  <si>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</si>
  <si>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</si>
  <si>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</si>
  <si>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</si>
  <si>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</si>
  <si>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</si>
  <si>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</si>
  <si>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</si>
  <si>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</si>
  <si>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</si>
  <si>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</si>
  <si>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</si>
  <si>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</si>
  <si>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</si>
  <si>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</si>
  <si>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</si>
  <si>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</si>
  <si>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</si>
  <si>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</si>
  <si>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</si>
  <si>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</si>
  <si>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</si>
  <si>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</si>
  <si>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</si>
  <si>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</si>
  <si>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</si>
  <si>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</si>
  <si>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</si>
  <si>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</si>
  <si>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</si>
  <si>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</si>
  <si>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</si>
  <si>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</si>
  <si>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</si>
  <si>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</si>
  <si>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</si>
  <si>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</si>
  <si>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</si>
  <si>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</si>
  <si>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</si>
  <si>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</si>
  <si>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</si>
  <si>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</si>
  <si>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</si>
  <si>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</si>
  <si>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</si>
  <si>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</si>
  <si>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</si>
  <si>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</si>
  <si>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</si>
  <si>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</si>
  <si>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</si>
  <si>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</si>
  <si>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</si>
  <si>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</si>
  <si>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</si>
  <si>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</si>
  <si>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</si>
  <si>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</si>
  <si>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</si>
  <si>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</si>
  <si>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</si>
  <si>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</si>
  <si>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</si>
  <si>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</si>
  <si>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</si>
  <si>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</si>
  <si>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</si>
  <si>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</si>
  <si>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</si>
  <si>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</si>
  <si>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</si>
  <si>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</si>
  <si>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</si>
  <si>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</si>
  <si>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</si>
  <si>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</si>
  <si>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</si>
  <si>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</si>
  <si>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</si>
  <si>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</si>
  <si>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</si>
  <si>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</si>
  <si>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</si>
  <si>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</si>
  <si>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</si>
  <si>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</si>
  <si>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</si>
  <si>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</si>
  <si>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</si>
  <si>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</si>
  <si>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</si>
  <si>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</si>
  <si>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</si>
  <si>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</si>
  <si>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</si>
  <si>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</si>
  <si>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</si>
  <si>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</si>
  <si>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</si>
  <si>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</si>
  <si>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</si>
  <si>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</si>
  <si>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</si>
  <si>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</si>
  <si>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</si>
  <si>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</si>
  <si>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</si>
  <si>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</si>
  <si>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</si>
  <si>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</si>
  <si>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</si>
  <si>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</si>
  <si>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</si>
  <si>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</si>
  <si>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</si>
  <si>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</si>
  <si>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</si>
  <si>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</si>
  <si>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</si>
  <si>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</si>
  <si>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</si>
  <si>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</si>
  <si>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</si>
  <si>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</si>
  <si>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</si>
  <si>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</si>
  <si>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</si>
  <si>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</si>
  <si>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</si>
  <si>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</si>
  <si>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</si>
  <si>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</si>
  <si>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</si>
  <si>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</si>
  <si>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</si>
  <si>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</si>
  <si>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</si>
  <si>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</si>
  <si>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</si>
  <si>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</si>
  <si>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</si>
  <si>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</si>
  <si>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</si>
  <si>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</si>
  <si>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</si>
  <si>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</si>
  <si>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</si>
  <si>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</si>
  <si>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</si>
  <si>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</si>
  <si>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</si>
  <si>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</si>
  <si>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</si>
  <si>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</si>
  <si>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</si>
  <si>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</si>
  <si>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</si>
  <si>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</si>
  <si>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</si>
  <si>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</si>
  <si>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</si>
  <si>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</si>
  <si>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</si>
  <si>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</si>
  <si>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</si>
  <si>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</si>
  <si>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</si>
  <si>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</si>
  <si>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</si>
  <si>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</si>
  <si>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</si>
  <si>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</si>
  <si>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</si>
  <si>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</si>
  <si>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</si>
  <si>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</si>
  <si>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</si>
  <si>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</si>
  <si>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</si>
  <si>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</si>
  <si>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</si>
  <si>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</si>
  <si>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</si>
  <si>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</si>
  <si>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</si>
  <si>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</si>
  <si>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</si>
  <si>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</si>
  <si>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</si>
  <si>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</si>
  <si>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</si>
  <si>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</si>
  <si>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</si>
  <si>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</si>
  <si>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</si>
  <si>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</si>
  <si>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</si>
  <si>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</si>
  <si>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</si>
  <si>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</si>
  <si>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</si>
  <si>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</si>
  <si>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</si>
  <si>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</si>
  <si>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</si>
  <si>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</si>
  <si>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</si>
  <si>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</si>
  <si>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</si>
  <si>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</si>
  <si>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</si>
  <si>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</si>
  <si>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</si>
  <si>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</si>
  <si>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</si>
  <si>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</si>
  <si>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</si>
  <si>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</si>
  <si>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</si>
  <si>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</si>
  <si>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</si>
  <si>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</si>
  <si>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</si>
  <si>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</si>
  <si>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</si>
  <si>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</si>
  <si>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</si>
  <si>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</si>
  <si>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</si>
  <si>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</si>
  <si>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</si>
  <si>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</si>
  <si>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</si>
  <si>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</si>
  <si>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</si>
  <si>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</si>
  <si>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</si>
  <si>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</si>
  <si>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</si>
  <si>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</si>
  <si>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</si>
  <si>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</si>
  <si>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</si>
  <si>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</si>
  <si>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</si>
  <si>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</si>
  <si>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</si>
  <si>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</si>
  <si>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</si>
  <si>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</si>
  <si>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</si>
  <si>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</si>
  <si>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</si>
  <si>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</si>
  <si>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</si>
  <si>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</si>
  <si>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</si>
  <si>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</si>
  <si>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</si>
  <si>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</si>
  <si>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</si>
  <si>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</si>
  <si>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</si>
  <si>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</si>
  <si>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</si>
  <si>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</si>
  <si>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</si>
  <si>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</si>
  <si>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</si>
  <si>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</si>
  <si>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</si>
  <si>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</si>
  <si>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</si>
  <si>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</si>
  <si>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</si>
  <si>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</si>
  <si>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</si>
  <si>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</si>
  <si>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</si>
  <si>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</si>
  <si>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</si>
  <si>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</si>
  <si>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</si>
  <si>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</si>
  <si>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</si>
  <si>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</si>
  <si>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</si>
  <si>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</si>
  <si>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</si>
  <si>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</si>
  <si>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</si>
  <si>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</si>
  <si>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</si>
  <si>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</si>
  <si>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</si>
  <si>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</si>
  <si>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</si>
  <si>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</si>
  <si>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</si>
  <si>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</si>
  <si>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</si>
  <si>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</si>
  <si>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</si>
  <si>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</si>
  <si>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</si>
  <si>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</si>
  <si>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</si>
  <si>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</si>
  <si>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</si>
  <si>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</si>
  <si>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</si>
  <si>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</si>
  <si>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</si>
  <si>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</si>
  <si>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</si>
  <si>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</si>
  <si>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</si>
  <si>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</si>
  <si>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ավագանու 2022 թվականի</t>
  </si>
  <si>
    <t>հոկտեմբերի 12-ի N  -Ա որոշման</t>
  </si>
  <si>
    <t>(01.01.2022 թ. - 31.12.2022 թ. Ժամանակահատվածի համար)</t>
  </si>
  <si>
    <t xml:space="preserve">                                                                               (01.01.2022 թ. -  31.12.2022 թ. Ժամանակահատվածի համար)</t>
  </si>
  <si>
    <t xml:space="preserve">  (01.01.2022 թ. -  31.12.2022 թ. Ժամանակահատվածի համար)</t>
  </si>
  <si>
    <t xml:space="preserve">  (01.01.2022 թ. - 31.12.2022 թ. Ժամանակահատվածի համար)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</si>
</sst>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1" applyNumberFormat="0" applyFill="0" applyProtection="0">
      <alignment horizontal="left" vertical="center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7">
      <selection activeCell="A20" sqref="A20:H20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86" t="s">
        <v>527</v>
      </c>
      <c r="G2" s="86"/>
      <c r="H2" s="86"/>
    </row>
    <row r="3" spans="1:8" s="15" customFormat="1" ht="13.5">
      <c r="A3" s="1"/>
      <c r="B3" s="1"/>
      <c r="C3" s="1"/>
      <c r="D3" s="1"/>
      <c r="E3" s="1"/>
      <c r="F3" s="86" t="s">
        <v>528</v>
      </c>
      <c r="G3" s="86"/>
      <c r="H3" s="86"/>
    </row>
    <row r="4" spans="1:8" s="15" customFormat="1" ht="13.5">
      <c r="A4" s="1"/>
      <c r="B4" s="1"/>
      <c r="C4" s="1"/>
      <c r="D4" s="1"/>
      <c r="E4" s="1"/>
      <c r="F4" s="86" t="s">
        <v>553</v>
      </c>
      <c r="G4" s="86"/>
      <c r="H4" s="86"/>
    </row>
    <row r="5" spans="1:8" s="15" customFormat="1" ht="13.5">
      <c r="A5" s="1"/>
      <c r="B5" s="1"/>
      <c r="C5" s="1"/>
      <c r="D5" s="1"/>
      <c r="E5" s="1"/>
      <c r="F5" s="89" t="s">
        <v>554</v>
      </c>
      <c r="G5" s="89"/>
      <c r="H5" s="89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87" t="s">
        <v>511</v>
      </c>
      <c r="B15" s="88"/>
      <c r="C15" s="88"/>
      <c r="D15" s="88"/>
      <c r="E15" s="88"/>
      <c r="F15" s="88"/>
      <c r="G15" s="88"/>
      <c r="H15" s="88"/>
    </row>
    <row r="16" spans="1:8" ht="18.75" customHeight="1">
      <c r="A16" s="87" t="s">
        <v>512</v>
      </c>
      <c r="B16" s="87"/>
      <c r="C16" s="87"/>
      <c r="D16" s="87"/>
      <c r="E16" s="87"/>
      <c r="F16" s="87"/>
      <c r="G16" s="87"/>
      <c r="H16" s="87"/>
    </row>
    <row r="17" spans="1:8" ht="18.75" customHeight="1">
      <c r="A17" s="91" t="s">
        <v>555</v>
      </c>
      <c r="B17" s="92"/>
      <c r="C17" s="92"/>
      <c r="D17" s="92"/>
      <c r="E17" s="92"/>
      <c r="F17" s="92"/>
      <c r="G17" s="92"/>
      <c r="H17" s="92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90" t="s">
        <v>521</v>
      </c>
      <c r="B20" s="90"/>
      <c r="C20" s="90"/>
      <c r="D20" s="90"/>
      <c r="E20" s="90"/>
      <c r="F20" s="90"/>
      <c r="G20" s="90"/>
      <c r="H20" s="90"/>
    </row>
    <row r="21" spans="1:8" ht="16.5" customHeight="1">
      <c r="A21" s="93" t="s">
        <v>513</v>
      </c>
      <c r="B21" s="93"/>
      <c r="C21" s="93"/>
      <c r="D21" s="93"/>
      <c r="E21" s="93"/>
      <c r="F21" s="93"/>
      <c r="G21" s="93"/>
      <c r="H21" s="93"/>
    </row>
    <row r="22" spans="1:8" ht="16.5" customHeight="1">
      <c r="A22" s="90" t="s">
        <v>514</v>
      </c>
      <c r="B22" s="90"/>
      <c r="C22" s="90"/>
      <c r="D22" s="90"/>
      <c r="E22" s="90"/>
      <c r="F22" s="90"/>
      <c r="G22" s="90"/>
      <c r="H22" s="90"/>
    </row>
    <row r="23" spans="1:8" ht="16.5" customHeight="1">
      <c r="A23" s="90" t="s">
        <v>515</v>
      </c>
      <c r="B23" s="90"/>
      <c r="C23" s="90"/>
      <c r="D23" s="90"/>
      <c r="E23" s="90"/>
      <c r="F23" s="90"/>
      <c r="G23" s="90"/>
      <c r="H23" s="90"/>
    </row>
    <row r="24" spans="1:8" ht="16.5" customHeight="1">
      <c r="A24" s="90" t="s">
        <v>516</v>
      </c>
      <c r="B24" s="90"/>
      <c r="C24" s="90"/>
      <c r="D24" s="90"/>
      <c r="E24" s="90"/>
      <c r="F24" s="90"/>
      <c r="G24" s="90"/>
      <c r="H24" s="90"/>
    </row>
    <row r="25" spans="1:8" ht="16.5" customHeight="1">
      <c r="A25" s="90" t="s">
        <v>517</v>
      </c>
      <c r="B25" s="90"/>
      <c r="C25" s="90"/>
      <c r="D25" s="90"/>
      <c r="E25" s="90"/>
      <c r="F25" s="90"/>
      <c r="G25" s="90"/>
      <c r="H25" s="90"/>
    </row>
    <row r="26" spans="1:8" ht="16.5" customHeight="1">
      <c r="A26" s="90" t="s">
        <v>518</v>
      </c>
      <c r="B26" s="90"/>
      <c r="C26" s="90"/>
      <c r="D26" s="90"/>
      <c r="E26" s="90"/>
      <c r="F26" s="90"/>
      <c r="G26" s="90"/>
      <c r="H26" s="90"/>
    </row>
    <row r="27" spans="1:8" ht="16.5" customHeight="1">
      <c r="A27" s="90" t="s">
        <v>519</v>
      </c>
      <c r="B27" s="90"/>
      <c r="C27" s="90"/>
      <c r="D27" s="90"/>
      <c r="E27" s="90"/>
      <c r="F27" s="90"/>
      <c r="G27" s="90"/>
      <c r="H27" s="90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  <mergeCell ref="F2:H2"/>
    <mergeCell ref="F3:H3"/>
    <mergeCell ref="F4:H4"/>
    <mergeCell ref="A16:H16"/>
    <mergeCell ref="A15:H15"/>
    <mergeCell ref="F5:H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O54" sqref="O54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8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9.5" customHeight="1">
      <c r="A2" s="98" t="s">
        <v>476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8" s="79" customFormat="1" ht="18.75" customHeight="1">
      <c r="A3" s="100" t="s">
        <v>556</v>
      </c>
      <c r="B3" s="101"/>
      <c r="C3" s="101"/>
      <c r="D3" s="101"/>
      <c r="E3" s="101"/>
      <c r="F3" s="101"/>
      <c r="G3" s="101"/>
      <c r="H3" s="101"/>
    </row>
    <row r="4" ht="9" customHeight="1"/>
    <row r="5" spans="1:12" ht="18" customHeight="1">
      <c r="A5" s="94" t="s">
        <v>7</v>
      </c>
      <c r="B5" s="95" t="s">
        <v>37</v>
      </c>
      <c r="C5" s="94" t="s">
        <v>38</v>
      </c>
      <c r="D5" s="94" t="s">
        <v>39</v>
      </c>
      <c r="E5" s="94"/>
      <c r="F5" s="94"/>
      <c r="G5" s="94" t="s">
        <v>40</v>
      </c>
      <c r="H5" s="94"/>
      <c r="I5" s="94"/>
      <c r="J5" s="94" t="s">
        <v>41</v>
      </c>
      <c r="K5" s="94"/>
      <c r="L5" s="94"/>
    </row>
    <row r="6" spans="1:12" ht="15">
      <c r="A6" s="94"/>
      <c r="B6" s="96"/>
      <c r="C6" s="94"/>
      <c r="D6" s="94" t="s">
        <v>42</v>
      </c>
      <c r="E6" s="94" t="s">
        <v>27</v>
      </c>
      <c r="F6" s="94"/>
      <c r="G6" s="94" t="s">
        <v>43</v>
      </c>
      <c r="H6" s="94" t="s">
        <v>27</v>
      </c>
      <c r="I6" s="94"/>
      <c r="J6" s="94" t="s">
        <v>44</v>
      </c>
      <c r="K6" s="94" t="s">
        <v>27</v>
      </c>
      <c r="L6" s="94"/>
    </row>
    <row r="7" spans="1:12" ht="28.5" customHeight="1">
      <c r="A7" s="94"/>
      <c r="B7" s="97"/>
      <c r="C7" s="94"/>
      <c r="D7" s="94"/>
      <c r="E7" s="25" t="s">
        <v>87</v>
      </c>
      <c r="F7" s="25" t="s">
        <v>88</v>
      </c>
      <c r="G7" s="94"/>
      <c r="H7" s="25" t="s">
        <v>87</v>
      </c>
      <c r="I7" s="25" t="s">
        <v>88</v>
      </c>
      <c r="J7" s="94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696138.621</v>
      </c>
      <c r="E9" s="28">
        <f>SUM(E10,E48,E67)</f>
        <v>488410</v>
      </c>
      <c r="F9" s="28">
        <f>SUM(F10,F48,F67,)</f>
        <v>207728.621</v>
      </c>
      <c r="G9" s="28">
        <f>SUM(H9,I9)</f>
        <v>589144.125</v>
      </c>
      <c r="H9" s="28">
        <f>H10+H48+H67</f>
        <v>498805</v>
      </c>
      <c r="I9" s="28">
        <f>I48</f>
        <v>90339.125</v>
      </c>
      <c r="J9" s="28">
        <f aca="true" t="shared" si="0" ref="J9:J21">SUM(K9:L9)</f>
        <v>583574.344</v>
      </c>
      <c r="K9" s="28">
        <f>K10+K48+K67</f>
        <v>494419.044</v>
      </c>
      <c r="L9" s="28">
        <f>L48</f>
        <v>89155.3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242634.9</v>
      </c>
      <c r="E10" s="28">
        <f>E11+E15+E17+E38+E42</f>
        <v>242634.9</v>
      </c>
      <c r="F10" s="28" t="s">
        <v>45</v>
      </c>
      <c r="G10" s="28">
        <f>SUM(H10:I10)</f>
        <v>232219.9</v>
      </c>
      <c r="H10" s="28">
        <f>SUM(H11,H15,H17,H38,H42)</f>
        <v>232219.9</v>
      </c>
      <c r="I10" s="28" t="s">
        <v>45</v>
      </c>
      <c r="J10" s="28">
        <f t="shared" si="0"/>
        <v>223397.83899999998</v>
      </c>
      <c r="K10" s="28">
        <f>SUM(K11,K15,K17,K38,K42)</f>
        <v>223397.83899999998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143255.5</v>
      </c>
      <c r="E11" s="28">
        <f>SUM(E12:E14)</f>
        <v>143255.5</v>
      </c>
      <c r="F11" s="28" t="s">
        <v>45</v>
      </c>
      <c r="G11" s="28">
        <f>SUM(G12:G14)</f>
        <v>130878.5</v>
      </c>
      <c r="H11" s="28">
        <f>SUM(H12:H14)</f>
        <v>130878.5</v>
      </c>
      <c r="I11" s="28" t="s">
        <v>45</v>
      </c>
      <c r="J11" s="28">
        <f t="shared" si="0"/>
        <v>114140.389</v>
      </c>
      <c r="K11" s="28">
        <f>SUM(K12:K14)</f>
        <v>114140.389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9350</v>
      </c>
      <c r="E12" s="16">
        <v>9350</v>
      </c>
      <c r="F12" s="16" t="s">
        <v>45</v>
      </c>
      <c r="G12" s="16">
        <f>H12</f>
        <v>12450</v>
      </c>
      <c r="H12" s="16">
        <v>12450</v>
      </c>
      <c r="I12" s="16" t="s">
        <v>45</v>
      </c>
      <c r="J12" s="16">
        <f t="shared" si="0"/>
        <v>14819.53</v>
      </c>
      <c r="K12" s="16">
        <v>14819.53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4200</v>
      </c>
      <c r="E13" s="16">
        <v>4200</v>
      </c>
      <c r="F13" s="16" t="s">
        <v>45</v>
      </c>
      <c r="G13" s="16">
        <f>H13</f>
        <v>8250</v>
      </c>
      <c r="H13" s="16">
        <v>8250</v>
      </c>
      <c r="I13" s="16" t="s">
        <v>45</v>
      </c>
      <c r="J13" s="16">
        <f t="shared" si="0"/>
        <v>9444.343</v>
      </c>
      <c r="K13" s="16">
        <v>9444.343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129705.5</v>
      </c>
      <c r="E14" s="16">
        <v>129705.5</v>
      </c>
      <c r="F14" s="16" t="s">
        <v>45</v>
      </c>
      <c r="G14" s="16">
        <f>H14</f>
        <v>110178.5</v>
      </c>
      <c r="H14" s="16">
        <v>110178.5</v>
      </c>
      <c r="I14" s="16" t="s">
        <v>45</v>
      </c>
      <c r="J14" s="16">
        <f>K14</f>
        <v>89876.516</v>
      </c>
      <c r="K14" s="16">
        <v>89876.516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85076.8</v>
      </c>
      <c r="E15" s="28">
        <f>E16</f>
        <v>85076.8</v>
      </c>
      <c r="F15" s="28" t="s">
        <v>45</v>
      </c>
      <c r="G15" s="28">
        <f>G16</f>
        <v>85076.8</v>
      </c>
      <c r="H15" s="28">
        <f>H16</f>
        <v>85076.8</v>
      </c>
      <c r="I15" s="28" t="s">
        <v>45</v>
      </c>
      <c r="J15" s="28">
        <f t="shared" si="0"/>
        <v>90459.025</v>
      </c>
      <c r="K15" s="28">
        <f>K16</f>
        <v>90459.025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85076.8</v>
      </c>
      <c r="E16" s="16">
        <v>85076.8</v>
      </c>
      <c r="F16" s="16" t="s">
        <v>45</v>
      </c>
      <c r="G16" s="16">
        <f>H16</f>
        <v>85076.8</v>
      </c>
      <c r="H16" s="16">
        <v>85076.8</v>
      </c>
      <c r="I16" s="16" t="s">
        <v>45</v>
      </c>
      <c r="J16" s="16">
        <f t="shared" si="0"/>
        <v>90459.025</v>
      </c>
      <c r="K16" s="16">
        <v>90459.025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14302.599999999999</v>
      </c>
      <c r="E17" s="28">
        <f>E18</f>
        <v>14302.599999999999</v>
      </c>
      <c r="F17" s="28" t="s">
        <v>45</v>
      </c>
      <c r="G17" s="28">
        <f>G18</f>
        <v>16264.599999999999</v>
      </c>
      <c r="H17" s="28">
        <f>H18</f>
        <v>16264.599999999999</v>
      </c>
      <c r="I17" s="28" t="s">
        <v>45</v>
      </c>
      <c r="J17" s="28">
        <f t="shared" si="0"/>
        <v>18798.425</v>
      </c>
      <c r="K17" s="28">
        <f>K18</f>
        <v>18798.425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14302.599999999999</v>
      </c>
      <c r="E18" s="16">
        <f>E19+E22+E23+E24+E25+E26+E27+E29+E31+E30+E32+E33+E34+E35+E36+E37</f>
        <v>14302.599999999999</v>
      </c>
      <c r="F18" s="16" t="s">
        <v>45</v>
      </c>
      <c r="G18" s="16">
        <f>G19+G22+G23+G24+G25+G26+G27+G29+G30+G31+G32+G33+G34+G35+G36+G37</f>
        <v>16264.599999999999</v>
      </c>
      <c r="H18" s="16">
        <f>H19+H22+H23+H24+H25+H26+H27+H29+H30+H31+H32+H33+H34+H35+H36+H37</f>
        <v>16264.599999999999</v>
      </c>
      <c r="I18" s="16" t="s">
        <v>45</v>
      </c>
      <c r="J18" s="16">
        <f t="shared" si="0"/>
        <v>18798.425</v>
      </c>
      <c r="K18" s="16">
        <f>SUM(K19,K22,K23,K24,K25,K26,K27,K29,K30,K31,K32,K33,K34,K35,K36,K37)</f>
        <v>18798.425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3500</v>
      </c>
      <c r="E19" s="16">
        <f>SUM(E20:E21)</f>
        <v>3500</v>
      </c>
      <c r="F19" s="16" t="s">
        <v>45</v>
      </c>
      <c r="G19" s="16">
        <f>SUM(G20:G21)</f>
        <v>4630</v>
      </c>
      <c r="H19" s="16">
        <f>H20</f>
        <v>4630</v>
      </c>
      <c r="I19" s="16" t="s">
        <v>45</v>
      </c>
      <c r="J19" s="16">
        <f t="shared" si="0"/>
        <v>6148</v>
      </c>
      <c r="K19" s="16">
        <f>SUM(K20:K21)</f>
        <v>6148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3500</v>
      </c>
      <c r="E20" s="16">
        <v>3500</v>
      </c>
      <c r="F20" s="16" t="s">
        <v>45</v>
      </c>
      <c r="G20" s="16">
        <f>H20</f>
        <v>4630</v>
      </c>
      <c r="H20" s="16">
        <v>4630</v>
      </c>
      <c r="I20" s="16" t="s">
        <v>45</v>
      </c>
      <c r="J20" s="16">
        <f t="shared" si="0"/>
        <v>6148</v>
      </c>
      <c r="K20" s="16">
        <v>6148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192</v>
      </c>
      <c r="H22" s="16">
        <v>192</v>
      </c>
      <c r="I22" s="16" t="s">
        <v>45</v>
      </c>
      <c r="J22" s="16">
        <f aca="true" t="shared" si="1" ref="J22:J105">SUM(K22:L22)</f>
        <v>255</v>
      </c>
      <c r="K22" s="16">
        <v>255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>E23</f>
        <v>70</v>
      </c>
      <c r="E23" s="71">
        <v>70</v>
      </c>
      <c r="F23" s="16" t="s">
        <v>45</v>
      </c>
      <c r="G23" s="16">
        <f aca="true" t="shared" si="2" ref="G23:G28">H23</f>
        <v>115</v>
      </c>
      <c r="H23" s="16">
        <v>115</v>
      </c>
      <c r="I23" s="16" t="s">
        <v>45</v>
      </c>
      <c r="J23" s="16">
        <f>K23</f>
        <v>140</v>
      </c>
      <c r="K23" s="16">
        <v>140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>E24</f>
        <v>7124.8</v>
      </c>
      <c r="E24" s="16">
        <v>7124.8</v>
      </c>
      <c r="F24" s="16" t="s">
        <v>45</v>
      </c>
      <c r="G24" s="16">
        <f>H24</f>
        <v>7124.8</v>
      </c>
      <c r="H24" s="16">
        <v>7124.8</v>
      </c>
      <c r="I24" s="16" t="s">
        <v>45</v>
      </c>
      <c r="J24" s="16">
        <f t="shared" si="1"/>
        <v>7464.08</v>
      </c>
      <c r="K24" s="16">
        <v>7464.08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400</v>
      </c>
      <c r="H25" s="16">
        <v>400</v>
      </c>
      <c r="I25" s="16" t="s">
        <v>45</v>
      </c>
      <c r="J25" s="16">
        <f t="shared" si="1"/>
        <v>400</v>
      </c>
      <c r="K25" s="16">
        <v>400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>E27</f>
        <v>80</v>
      </c>
      <c r="E27" s="16">
        <v>80</v>
      </c>
      <c r="F27" s="16" t="s">
        <v>45</v>
      </c>
      <c r="G27" s="16">
        <f t="shared" si="2"/>
        <v>230</v>
      </c>
      <c r="H27" s="16">
        <v>230</v>
      </c>
      <c r="I27" s="16" t="s">
        <v>45</v>
      </c>
      <c r="J27" s="16">
        <f>SUM(K27:L27)</f>
        <v>230</v>
      </c>
      <c r="K27" s="16">
        <v>230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>E29</f>
        <v>147.8</v>
      </c>
      <c r="E29" s="16">
        <v>147.8</v>
      </c>
      <c r="F29" s="16" t="s">
        <v>45</v>
      </c>
      <c r="G29" s="16">
        <f aca="true" t="shared" si="3" ref="G29:G37">H29</f>
        <v>207.8</v>
      </c>
      <c r="H29" s="16">
        <v>207.8</v>
      </c>
      <c r="I29" s="16" t="s">
        <v>45</v>
      </c>
      <c r="J29" s="16">
        <f t="shared" si="1"/>
        <v>211.345</v>
      </c>
      <c r="K29" s="16">
        <v>211.345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120</v>
      </c>
      <c r="K34" s="16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2530</v>
      </c>
      <c r="E35" s="16">
        <v>2530</v>
      </c>
      <c r="F35" s="16" t="s">
        <v>45</v>
      </c>
      <c r="G35" s="16">
        <f>H35</f>
        <v>2545</v>
      </c>
      <c r="H35" s="16">
        <v>2545</v>
      </c>
      <c r="I35" s="16" t="s">
        <v>45</v>
      </c>
      <c r="J35" s="16">
        <f t="shared" si="1"/>
        <v>2980</v>
      </c>
      <c r="K35" s="16">
        <v>2980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650</v>
      </c>
      <c r="K37" s="16">
        <v>650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341437.721</v>
      </c>
      <c r="E48" s="28">
        <f>E49+E53+E57</f>
        <v>133709.1</v>
      </c>
      <c r="F48" s="28">
        <f>F51+F55+F64</f>
        <v>207728.621</v>
      </c>
      <c r="G48" s="28">
        <f>SUM(H48:I48)</f>
        <v>224048.225</v>
      </c>
      <c r="H48" s="28">
        <f>SUM(H49,H51,H53,H55,H57)</f>
        <v>133709.1</v>
      </c>
      <c r="I48" s="28">
        <f>SUM(I49,I51,I53,I55,I57,I64)</f>
        <v>90339.125</v>
      </c>
      <c r="J48" s="28">
        <f t="shared" si="1"/>
        <v>222913</v>
      </c>
      <c r="K48" s="28">
        <f>SUM(K49,K51,K53,K55,K57)</f>
        <v>133757.7</v>
      </c>
      <c r="L48" s="28">
        <f>SUM(L49,L51,L53,L55,L57,L64)</f>
        <v>89155.3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133709.1</v>
      </c>
      <c r="E57" s="28">
        <f>E58+E59+E62+E63</f>
        <v>133709.1</v>
      </c>
      <c r="F57" s="28" t="s">
        <v>45</v>
      </c>
      <c r="G57" s="28">
        <f t="shared" si="4"/>
        <v>133709.1</v>
      </c>
      <c r="H57" s="28">
        <f>H58+H59+H62+H63</f>
        <v>133709.1</v>
      </c>
      <c r="I57" s="28" t="s">
        <v>45</v>
      </c>
      <c r="J57" s="28">
        <f t="shared" si="1"/>
        <v>133757.7</v>
      </c>
      <c r="K57" s="28">
        <f>SUM(K58,K59,,K63,K62)</f>
        <v>133757.7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133709.1</v>
      </c>
      <c r="E58" s="16">
        <v>133709.1</v>
      </c>
      <c r="F58" s="16" t="s">
        <v>45</v>
      </c>
      <c r="G58" s="16">
        <f t="shared" si="4"/>
        <v>133709.1</v>
      </c>
      <c r="H58" s="16">
        <v>133709.1</v>
      </c>
      <c r="I58" s="16" t="s">
        <v>45</v>
      </c>
      <c r="J58" s="16">
        <f t="shared" si="1"/>
        <v>133709.1</v>
      </c>
      <c r="K58" s="16">
        <v>133709.1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H61</f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48.6</v>
      </c>
      <c r="K62" s="16">
        <v>48.6</v>
      </c>
      <c r="L62" s="16" t="s">
        <v>45</v>
      </c>
    </row>
    <row r="63" spans="1:12" ht="30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207728.621</v>
      </c>
      <c r="E64" s="28" t="s">
        <v>45</v>
      </c>
      <c r="F64" s="28">
        <f>SUM(F65:F66)</f>
        <v>207728.621</v>
      </c>
      <c r="G64" s="28">
        <f t="shared" si="4"/>
        <v>90339.125</v>
      </c>
      <c r="H64" s="28" t="s">
        <v>45</v>
      </c>
      <c r="I64" s="28">
        <f>SUM(I65:I66)</f>
        <v>90339.125</v>
      </c>
      <c r="J64" s="28">
        <f t="shared" si="1"/>
        <v>89155.3</v>
      </c>
      <c r="K64" s="28" t="s">
        <v>45</v>
      </c>
      <c r="L64" s="28">
        <f>SUM(L65:L66)</f>
        <v>89155.3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207728.621</v>
      </c>
      <c r="E65" s="16" t="s">
        <v>45</v>
      </c>
      <c r="F65" s="16">
        <v>207728.621</v>
      </c>
      <c r="G65" s="16">
        <f t="shared" si="4"/>
        <v>90339.125</v>
      </c>
      <c r="H65" s="16" t="s">
        <v>45</v>
      </c>
      <c r="I65" s="16">
        <v>90339.125</v>
      </c>
      <c r="J65" s="16">
        <v>0</v>
      </c>
      <c r="K65" s="16" t="s">
        <v>45</v>
      </c>
      <c r="L65" s="16">
        <v>89155.3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112066</v>
      </c>
      <c r="E67" s="28">
        <f>SUM(E68,E70,E72,E77,E81,E104,E111,E108,E114,)</f>
        <v>112066</v>
      </c>
      <c r="F67" s="28">
        <f>SUM(F68,F70,F72,F77,F81,F114)</f>
        <v>0</v>
      </c>
      <c r="G67" s="28">
        <f>SUM(H67)</f>
        <v>132876</v>
      </c>
      <c r="H67" s="28">
        <f>SUM(H68,H70,H72,H77,H81,H104,H108,H111,H114,)</f>
        <v>132876</v>
      </c>
      <c r="I67" s="28">
        <f>SUM(I68,I70,I72,I77,I81,I104,I108,I111,I114)</f>
        <v>0</v>
      </c>
      <c r="J67" s="28">
        <f t="shared" si="1"/>
        <v>137263.505</v>
      </c>
      <c r="K67" s="28">
        <f>SUM(K68,K70,K72,K77,K81,K104,K108,K114)</f>
        <v>137263.505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9171.5</v>
      </c>
      <c r="E72" s="28">
        <f>SUM(E73:E76)</f>
        <v>9171.5</v>
      </c>
      <c r="F72" s="28" t="s">
        <v>45</v>
      </c>
      <c r="G72" s="28">
        <f t="shared" si="4"/>
        <v>9171.5</v>
      </c>
      <c r="H72" s="28">
        <f>SUM(H73:H76)</f>
        <v>9171.5</v>
      </c>
      <c r="I72" s="28" t="s">
        <v>45</v>
      </c>
      <c r="J72" s="28">
        <f t="shared" si="1"/>
        <v>5338.37</v>
      </c>
      <c r="K72" s="28">
        <f>SUM(K73:K76)</f>
        <v>5338.37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7622</v>
      </c>
      <c r="E73" s="16">
        <v>7622</v>
      </c>
      <c r="F73" s="16" t="s">
        <v>45</v>
      </c>
      <c r="G73" s="16">
        <f t="shared" si="4"/>
        <v>7622</v>
      </c>
      <c r="H73" s="16">
        <v>7622</v>
      </c>
      <c r="I73" s="16" t="s">
        <v>45</v>
      </c>
      <c r="J73" s="16">
        <f t="shared" si="1"/>
        <v>3655.31</v>
      </c>
      <c r="K73" s="16">
        <v>3655.31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1683.06</v>
      </c>
      <c r="K76" s="16">
        <v>1683.06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53.2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162589</v>
      </c>
      <c r="E81" s="28">
        <f>SUM(E82,E103)</f>
        <v>98044.5</v>
      </c>
      <c r="F81" s="28" t="s">
        <v>45</v>
      </c>
      <c r="G81" s="28">
        <f t="shared" si="4"/>
        <v>118044.5</v>
      </c>
      <c r="H81" s="28">
        <f>SUM(H82,H103)</f>
        <v>118044.5</v>
      </c>
      <c r="I81" s="28" t="s">
        <v>45</v>
      </c>
      <c r="J81" s="28">
        <f>SUM(K81:L81)</f>
        <v>123868.125</v>
      </c>
      <c r="K81" s="28">
        <f>K82+K103</f>
        <v>123868.125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64544.5</v>
      </c>
      <c r="E82" s="16">
        <f>E85+E86+E87+E89+E90+E93+E95+E96</f>
        <v>64544.5</v>
      </c>
      <c r="F82" s="16" t="s">
        <v>45</v>
      </c>
      <c r="G82" s="16">
        <f t="shared" si="4"/>
        <v>64544.5</v>
      </c>
      <c r="H82" s="16">
        <f>H85+H86+H87+H89+H90+H93+H95+H96</f>
        <v>64544.5</v>
      </c>
      <c r="I82" s="16" t="s">
        <v>45</v>
      </c>
      <c r="J82" s="16">
        <f t="shared" si="1"/>
        <v>57910.347</v>
      </c>
      <c r="K82" s="16">
        <f>K85+K86+K87+K89+K90+K93+K95+K96+K100</f>
        <v>57910.347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1245</v>
      </c>
      <c r="K85" s="16">
        <v>1245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125</v>
      </c>
      <c r="K86" s="16">
        <v>125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130</v>
      </c>
      <c r="K87" s="16">
        <v>130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36257.5</v>
      </c>
      <c r="E89" s="16">
        <v>36257.5</v>
      </c>
      <c r="F89" s="16" t="s">
        <v>45</v>
      </c>
      <c r="G89" s="16">
        <f>H89</f>
        <v>36257.5</v>
      </c>
      <c r="H89" s="16">
        <v>36257.5</v>
      </c>
      <c r="I89" s="16" t="s">
        <v>45</v>
      </c>
      <c r="J89" s="16">
        <f>K89</f>
        <v>34084.959</v>
      </c>
      <c r="K89" s="16">
        <v>34084.959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17400</v>
      </c>
      <c r="E93" s="16">
        <v>17400</v>
      </c>
      <c r="F93" s="16" t="s">
        <v>45</v>
      </c>
      <c r="G93" s="16">
        <f>H93</f>
        <v>17400</v>
      </c>
      <c r="H93" s="16">
        <v>17400</v>
      </c>
      <c r="I93" s="16" t="s">
        <v>45</v>
      </c>
      <c r="J93" s="16">
        <f>K93</f>
        <v>12773.788</v>
      </c>
      <c r="K93" s="16">
        <v>12773.788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4422</v>
      </c>
      <c r="E95" s="16">
        <v>4422</v>
      </c>
      <c r="F95" s="16" t="s">
        <v>45</v>
      </c>
      <c r="G95" s="16">
        <f>H95</f>
        <v>4422</v>
      </c>
      <c r="H95" s="16">
        <v>4422</v>
      </c>
      <c r="I95" s="16" t="s">
        <v>45</v>
      </c>
      <c r="J95" s="16">
        <f>K95</f>
        <v>4040</v>
      </c>
      <c r="K95" s="16">
        <v>4040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4860</v>
      </c>
      <c r="E96" s="16">
        <v>4860</v>
      </c>
      <c r="F96" s="16" t="s">
        <v>45</v>
      </c>
      <c r="G96" s="16">
        <f>H96</f>
        <v>4860</v>
      </c>
      <c r="H96" s="16">
        <v>4860</v>
      </c>
      <c r="I96" s="16" t="s">
        <v>45</v>
      </c>
      <c r="J96" s="16">
        <f>K96</f>
        <v>5511.6</v>
      </c>
      <c r="K96" s="16">
        <v>5511.6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v>0</v>
      </c>
      <c r="H100" s="16">
        <v>0</v>
      </c>
      <c r="I100" s="16">
        <v>0</v>
      </c>
      <c r="J100" s="16">
        <f>K100</f>
        <v>0</v>
      </c>
      <c r="K100" s="16">
        <v>0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33500</v>
      </c>
      <c r="E103" s="16">
        <v>33500</v>
      </c>
      <c r="F103" s="16" t="s">
        <v>45</v>
      </c>
      <c r="G103" s="16">
        <f t="shared" si="4"/>
        <v>53500</v>
      </c>
      <c r="H103" s="16">
        <v>53500</v>
      </c>
      <c r="I103" s="16" t="s">
        <v>45</v>
      </c>
      <c r="J103" s="16">
        <f t="shared" si="1"/>
        <v>65957.778</v>
      </c>
      <c r="K103" s="16">
        <v>65957.778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3200</v>
      </c>
      <c r="E104" s="16">
        <f>SUM(E105:E107)</f>
        <v>3200</v>
      </c>
      <c r="F104" s="16" t="s">
        <v>45</v>
      </c>
      <c r="G104" s="16">
        <f t="shared" si="4"/>
        <v>3200</v>
      </c>
      <c r="H104" s="16">
        <f>SUM(H105:H107)</f>
        <v>3200</v>
      </c>
      <c r="I104" s="16" t="s">
        <v>45</v>
      </c>
      <c r="J104" s="16">
        <f t="shared" si="1"/>
        <v>1735</v>
      </c>
      <c r="K104" s="16">
        <f>K105</f>
        <v>1735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3200</v>
      </c>
      <c r="E105" s="16">
        <v>3200</v>
      </c>
      <c r="F105" s="16" t="s">
        <v>45</v>
      </c>
      <c r="G105" s="16">
        <f t="shared" si="4"/>
        <v>3200</v>
      </c>
      <c r="H105" s="16">
        <v>3200</v>
      </c>
      <c r="I105" s="16" t="s">
        <v>45</v>
      </c>
      <c r="J105" s="16">
        <f t="shared" si="1"/>
        <v>1735</v>
      </c>
      <c r="K105" s="16">
        <v>1735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4"/>
        <v>2460</v>
      </c>
      <c r="H114" s="28">
        <f>SUM(H117)</f>
        <v>2460</v>
      </c>
      <c r="I114" s="28">
        <f>SUM(I116)</f>
        <v>0</v>
      </c>
      <c r="J114" s="28">
        <f t="shared" si="5"/>
        <v>6322.01</v>
      </c>
      <c r="K114" s="28">
        <f>K117</f>
        <v>6322.01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4"/>
        <v>2460</v>
      </c>
      <c r="H117" s="16">
        <v>2460</v>
      </c>
      <c r="I117" s="16">
        <v>0</v>
      </c>
      <c r="J117" s="16">
        <f t="shared" si="5"/>
        <v>6322.01</v>
      </c>
      <c r="K117" s="16">
        <v>6322.01</v>
      </c>
      <c r="L117" s="16">
        <v>0</v>
      </c>
    </row>
    <row r="119" ht="42" customHeight="1"/>
    <row r="120" ht="57" customHeight="1"/>
  </sheetData>
  <sheetProtection/>
  <mergeCells count="15">
    <mergeCell ref="G6:G7"/>
    <mergeCell ref="J6:J7"/>
    <mergeCell ref="H6:I6"/>
    <mergeCell ref="K6:L6"/>
    <mergeCell ref="A1:L1"/>
    <mergeCell ref="A2:L2"/>
    <mergeCell ref="J5:L5"/>
    <mergeCell ref="G5:I5"/>
    <mergeCell ref="A3:H3"/>
    <mergeCell ref="D5:F5"/>
    <mergeCell ref="A5:A7"/>
    <mergeCell ref="B5:B7"/>
    <mergeCell ref="C5:C7"/>
    <mergeCell ref="D6:D7"/>
    <mergeCell ref="E6:F6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K224" sqref="K224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0.140625" style="1" customWidth="1"/>
    <col min="13" max="13" width="10.5742187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02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"/>
      <c r="P1" s="1"/>
    </row>
    <row r="2" spans="1:16" s="15" customFormat="1" ht="19.5" customHeight="1">
      <c r="A2" s="102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"/>
      <c r="P2" s="1"/>
    </row>
    <row r="3" spans="1:16" s="15" customFormat="1" ht="19.5" customHeight="1">
      <c r="A3" s="91" t="s">
        <v>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"/>
      <c r="P3" s="1"/>
    </row>
    <row r="4" spans="1:16" s="15" customFormat="1" ht="19.5" customHeight="1">
      <c r="A4" s="91" t="s">
        <v>557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05" t="s">
        <v>7</v>
      </c>
      <c r="B6" s="105" t="s">
        <v>99</v>
      </c>
      <c r="C6" s="109" t="s">
        <v>100</v>
      </c>
      <c r="D6" s="108" t="s">
        <v>101</v>
      </c>
      <c r="E6" s="111" t="s">
        <v>271</v>
      </c>
      <c r="F6" s="112" t="s">
        <v>39</v>
      </c>
      <c r="G6" s="112"/>
      <c r="H6" s="112"/>
      <c r="I6" s="112" t="s">
        <v>40</v>
      </c>
      <c r="J6" s="112"/>
      <c r="K6" s="112"/>
      <c r="L6" s="109" t="s">
        <v>41</v>
      </c>
      <c r="M6" s="109"/>
      <c r="N6" s="109"/>
    </row>
    <row r="7" spans="1:14" ht="15">
      <c r="A7" s="106"/>
      <c r="B7" s="106"/>
      <c r="C7" s="110"/>
      <c r="D7" s="106"/>
      <c r="E7" s="111"/>
      <c r="F7" s="30" t="s">
        <v>102</v>
      </c>
      <c r="G7" s="113" t="s">
        <v>36</v>
      </c>
      <c r="H7" s="114"/>
      <c r="I7" s="30" t="s">
        <v>102</v>
      </c>
      <c r="J7" s="113" t="s">
        <v>36</v>
      </c>
      <c r="K7" s="114"/>
      <c r="L7" s="30" t="s">
        <v>102</v>
      </c>
      <c r="M7" s="113" t="s">
        <v>36</v>
      </c>
      <c r="N7" s="114"/>
    </row>
    <row r="8" spans="1:15" ht="36.75" customHeight="1">
      <c r="A8" s="107"/>
      <c r="B8" s="107"/>
      <c r="C8" s="110"/>
      <c r="D8" s="107"/>
      <c r="E8" s="111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1509664.5</v>
      </c>
      <c r="G10" s="33">
        <f>SUM(G11,G45,G63,G92,G145,G165,G184,G213,G243,G274,G306)</f>
        <v>492667</v>
      </c>
      <c r="H10" s="33">
        <f>SUM(H11,H45,H63,H92,H145,H165,H184,H213,H243,H274,H306)</f>
        <v>1016997.5</v>
      </c>
      <c r="I10" s="33">
        <f>SUM(I11+I45+I63+I92+I145+I165+I184+I213+I243+I274+I306)</f>
        <v>1402670.016</v>
      </c>
      <c r="J10" s="83">
        <f>SUM(J11,J45,J63,J92,J145,J165,J184,J213,J243,J274,J306)</f>
        <v>503062</v>
      </c>
      <c r="K10" s="33">
        <f>SUM(K11,K45,K63,K92,K145,K165,K184,K213,K243,K274,K306)</f>
        <v>899608.016</v>
      </c>
      <c r="L10" s="33">
        <f>SUM(M10:N10)</f>
        <v>349245.19299999997</v>
      </c>
      <c r="M10" s="74">
        <f>M11+M45+M63+M92+M145+M165+M184+M213+M243+M274</f>
        <v>398705.547</v>
      </c>
      <c r="N10" s="74">
        <f>N11+N45+N63+N92+N145+N165+N184+N213+N243+N274</f>
        <v>-49460.35400000002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147273.3</v>
      </c>
      <c r="G11" s="33">
        <f>SUM(G13,G18,G22,G27,G30,G33,G36,G39,)</f>
        <v>126030.3</v>
      </c>
      <c r="H11" s="33">
        <f>SUM(H13,H18,H22,H27,H30,H33,H36,H39,)</f>
        <v>21243</v>
      </c>
      <c r="I11" s="33">
        <f>SUM(J11:K11)</f>
        <v>162415.59999999998</v>
      </c>
      <c r="J11" s="83">
        <f>SUM(J13,J18,J22,J27,J30,J33,J36,J39,)</f>
        <v>131292.3</v>
      </c>
      <c r="K11" s="33">
        <f>SUM(K13,K18,K27,K30,K33,K36,K39,K22)</f>
        <v>31123.3</v>
      </c>
      <c r="L11" s="33">
        <f>SUM(L13,L18,L27,L30,L33,L36,L39,L22)</f>
        <v>131511.26</v>
      </c>
      <c r="M11" s="33">
        <f>SUM(M13,M18,M27,M30,M33,M36,M39,M22)</f>
        <v>117617.57699999999</v>
      </c>
      <c r="N11" s="33">
        <f>SUM(N13,N18,N27,N30,N33,N36,N39)</f>
        <v>13893.683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138879.1</v>
      </c>
      <c r="G13" s="33">
        <f>SUM(G15:G17)</f>
        <v>117636.1</v>
      </c>
      <c r="H13" s="33">
        <f>SUM(H15:H17)</f>
        <v>21243</v>
      </c>
      <c r="I13" s="33">
        <f>SUM(J13:K13)</f>
        <v>153129.4</v>
      </c>
      <c r="J13" s="83">
        <f>SUM(J15:J17)</f>
        <v>122006.1</v>
      </c>
      <c r="K13" s="33">
        <f>SUM(K15:K17)</f>
        <v>31123.3</v>
      </c>
      <c r="L13" s="33">
        <f>SUM(M13:N13)</f>
        <v>124425.06</v>
      </c>
      <c r="M13" s="33">
        <f>SUM(M15:M17)</f>
        <v>110531.377</v>
      </c>
      <c r="N13" s="33">
        <f>SUM(N15:N17)</f>
        <v>13893.683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138879.1</v>
      </c>
      <c r="G15" s="70">
        <v>117636.1</v>
      </c>
      <c r="H15" s="14">
        <v>21243</v>
      </c>
      <c r="I15" s="14">
        <f>SUM(J15:K15)</f>
        <v>153129.4</v>
      </c>
      <c r="J15" s="84">
        <v>122006.1</v>
      </c>
      <c r="K15" s="14">
        <v>31123.3</v>
      </c>
      <c r="L15" s="14">
        <f>SUM(M15:N15)</f>
        <v>124425.06</v>
      </c>
      <c r="M15" s="14">
        <v>110531.377</v>
      </c>
      <c r="N15" s="14">
        <v>13893.683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3299.2</v>
      </c>
      <c r="G22" s="33">
        <f>SUM(G24:G26)</f>
        <v>3299.2</v>
      </c>
      <c r="H22" s="33">
        <f>SUM(H24:H26)</f>
        <v>0</v>
      </c>
      <c r="I22" s="33">
        <f>SUM(J22:K22)</f>
        <v>4081.2</v>
      </c>
      <c r="J22" s="83">
        <f>SUM(J24,J26)</f>
        <v>4081.2</v>
      </c>
      <c r="K22" s="33">
        <f>SUM(K24:K26)</f>
        <v>0</v>
      </c>
      <c r="L22" s="33">
        <f>SUM(L24:L26)</f>
        <v>3067.2</v>
      </c>
      <c r="M22" s="33">
        <f>SUM(M24:M26)</f>
        <v>3067.2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3299.2</v>
      </c>
      <c r="G26" s="70">
        <v>3299.2</v>
      </c>
      <c r="H26" s="14"/>
      <c r="I26" s="14">
        <f>SUM(J26:K26)</f>
        <v>4081.2</v>
      </c>
      <c r="J26" s="84">
        <v>4081.2</v>
      </c>
      <c r="K26" s="14"/>
      <c r="L26" s="14">
        <f>SUM(M26:N26)</f>
        <v>3067.2</v>
      </c>
      <c r="M26" s="14">
        <v>3067.2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5095</v>
      </c>
      <c r="G33" s="33">
        <f>SUM(G35)</f>
        <v>5095</v>
      </c>
      <c r="H33" s="33">
        <f>SUM(H35)</f>
        <v>0</v>
      </c>
      <c r="I33" s="33">
        <f>SUM(J33:K33)</f>
        <v>5205</v>
      </c>
      <c r="J33" s="83">
        <f>SUM(J35)</f>
        <v>5205</v>
      </c>
      <c r="K33" s="33">
        <f>SUM(K35)</f>
        <v>0</v>
      </c>
      <c r="L33" s="33">
        <f>SUM(L35)</f>
        <v>4019</v>
      </c>
      <c r="M33" s="33">
        <f>SUM(M35)</f>
        <v>4019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5095</v>
      </c>
      <c r="G35" s="70">
        <v>5095</v>
      </c>
      <c r="H35" s="14"/>
      <c r="I35" s="14">
        <f>SUM(J35:K35)</f>
        <v>5205</v>
      </c>
      <c r="J35" s="84">
        <v>5205</v>
      </c>
      <c r="K35" s="14"/>
      <c r="L35" s="14">
        <f>SUM(M35:N35)</f>
        <v>4019</v>
      </c>
      <c r="M35" s="14">
        <v>4019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1600</v>
      </c>
      <c r="J45" s="83">
        <f>SUM(J47,J50,J53,J56,J60)</f>
        <v>1600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1100</v>
      </c>
      <c r="J50" s="83">
        <f>SUM(J52)</f>
        <v>1100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1100</v>
      </c>
      <c r="J52" s="84">
        <v>1100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1410</v>
      </c>
      <c r="G63" s="33">
        <f>SUM(G65,G70,G73,G77,G83,G86,G89)</f>
        <v>1410</v>
      </c>
      <c r="H63" s="33">
        <f>SUM(H65,H70,H73,H77,H83,H86,H89,)</f>
        <v>0</v>
      </c>
      <c r="I63" s="33">
        <f>SUM(J63:K63)</f>
        <v>1410</v>
      </c>
      <c r="J63" s="83">
        <f>SUM(J65,J70,J73,J77,J83,J86,J89,)</f>
        <v>1410</v>
      </c>
      <c r="K63" s="33">
        <f>SUM(K65,K70,K73,K77,K83,K86,K89,)</f>
        <v>0</v>
      </c>
      <c r="L63" s="33">
        <f>SUM(L65,L70,L73,L77,L83,L86,L89,)</f>
        <v>50</v>
      </c>
      <c r="M63" s="33">
        <f>SUM(M65,M70,M73,M77,M83,M86,M89,)</f>
        <v>50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1150</v>
      </c>
      <c r="G70" s="33">
        <f>SUM(G72)</f>
        <v>1150</v>
      </c>
      <c r="H70" s="33">
        <f>SUM(H72)</f>
        <v>0</v>
      </c>
      <c r="I70" s="33">
        <f>SUM(J70:K70)</f>
        <v>1150</v>
      </c>
      <c r="J70" s="83">
        <f>J72</f>
        <v>1150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1150</v>
      </c>
      <c r="G72" s="14">
        <v>1150</v>
      </c>
      <c r="H72" s="14"/>
      <c r="I72" s="14">
        <f>SUM(J72:K72)</f>
        <v>1150</v>
      </c>
      <c r="J72" s="84">
        <v>1150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50</v>
      </c>
      <c r="M73" s="33">
        <f>SUM(M75:M76)</f>
        <v>50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50</v>
      </c>
      <c r="M75" s="14">
        <v>50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233144.9</v>
      </c>
      <c r="G92" s="33">
        <f>SUM(G94,G98,G104,G112,G117,G124,G127,G133,G142,)</f>
        <v>37680</v>
      </c>
      <c r="H92" s="33">
        <f aca="true" t="shared" si="1" ref="H92:N92">SUM(H94,H98,H104,H112,H117,H124,H127,H133,H142)</f>
        <v>195464.9</v>
      </c>
      <c r="I92" s="33">
        <f t="shared" si="1"/>
        <v>-143545</v>
      </c>
      <c r="J92" s="83">
        <f t="shared" si="1"/>
        <v>32785</v>
      </c>
      <c r="K92" s="33">
        <f t="shared" si="1"/>
        <v>-176330</v>
      </c>
      <c r="L92" s="33">
        <f t="shared" si="1"/>
        <v>-371360.659</v>
      </c>
      <c r="M92" s="33">
        <f t="shared" si="1"/>
        <v>31158.272</v>
      </c>
      <c r="N92" 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2880</v>
      </c>
      <c r="G98" s="33">
        <f>G100+G101+G102+G103</f>
        <v>2880</v>
      </c>
      <c r="H98" s="33">
        <f>SUM(H100:H103)</f>
        <v>0</v>
      </c>
      <c r="I98" s="33">
        <f>I100+I101+I102+I103</f>
        <v>3640</v>
      </c>
      <c r="J98" s="83">
        <f>J100+J101+J102+J103</f>
        <v>3640</v>
      </c>
      <c r="K98" s="33">
        <f>SUM(K100:K103)</f>
        <v>0</v>
      </c>
      <c r="L98" s="33">
        <f>SUM(L100:L103)</f>
        <v>2940</v>
      </c>
      <c r="M98" s="33">
        <f>SUM(M100,M103)</f>
        <v>2940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2880</v>
      </c>
      <c r="G100" s="14">
        <v>2880</v>
      </c>
      <c r="H100" s="14"/>
      <c r="I100" s="14">
        <f>SUM(J100:K100)</f>
        <v>3640</v>
      </c>
      <c r="J100" s="84">
        <v>3640</v>
      </c>
      <c r="K100" s="14"/>
      <c r="L100" s="14">
        <f>SUM(M100:N100)</f>
        <v>2940</v>
      </c>
      <c r="M100" s="14">
        <v>2940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0</v>
      </c>
      <c r="J103" s="84">
        <v>0</v>
      </c>
      <c r="K103" s="14">
        <v>0</v>
      </c>
      <c r="L103" s="14">
        <f>M103</f>
        <v>0</v>
      </c>
      <c r="M103" s="14">
        <v>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8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8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246964.9</v>
      </c>
      <c r="G117" s="33">
        <f aca="true" t="shared" si="5" ref="G117:L117">SUM(G119:G123)</f>
        <v>34800</v>
      </c>
      <c r="H117" s="33">
        <f t="shared" si="5"/>
        <v>212164.9</v>
      </c>
      <c r="I117" s="33">
        <f t="shared" si="5"/>
        <v>209245</v>
      </c>
      <c r="J117" s="83">
        <f>SUM(J119:J123)</f>
        <v>29145</v>
      </c>
      <c r="K117" s="33">
        <f>K119</f>
        <v>180100</v>
      </c>
      <c r="L117" s="33">
        <f t="shared" si="5"/>
        <v>143119.32200000001</v>
      </c>
      <c r="M117" s="33">
        <f>M119</f>
        <v>28218.272</v>
      </c>
      <c r="N117" s="33">
        <f>SUM(N119:N123)</f>
        <v>114901.05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246964.9</v>
      </c>
      <c r="G119" s="14">
        <v>34800</v>
      </c>
      <c r="H119" s="14">
        <v>212164.9</v>
      </c>
      <c r="I119" s="14">
        <f>J119+K119</f>
        <v>209245</v>
      </c>
      <c r="J119" s="84">
        <v>29145</v>
      </c>
      <c r="K119" s="14">
        <v>180100</v>
      </c>
      <c r="L119" s="14">
        <f>SUM(M119:N119)</f>
        <v>143119.32200000001</v>
      </c>
      <c r="M119" s="14">
        <v>28218.272</v>
      </c>
      <c r="N119" s="14">
        <v>114901.05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8300</v>
      </c>
      <c r="G133" s="33">
        <f>SUM(G135:G141)</f>
        <v>0</v>
      </c>
      <c r="H133" s="33">
        <f>SUM(H135:H141)</f>
        <v>8300</v>
      </c>
      <c r="I133" s="33">
        <f aca="true" t="shared" si="7" ref="I133:N133">SUM(I135:I141)</f>
        <v>3570</v>
      </c>
      <c r="J133" s="83">
        <f t="shared" si="7"/>
        <v>0</v>
      </c>
      <c r="K133" s="33">
        <f t="shared" si="7"/>
        <v>3570</v>
      </c>
      <c r="L133" s="33">
        <f t="shared" si="7"/>
        <v>0</v>
      </c>
      <c r="M133" s="33">
        <f t="shared" si="7"/>
        <v>0</v>
      </c>
      <c r="N133" s="33">
        <f t="shared" si="7"/>
        <v>3540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 t="shared" si="10"/>
        <v>8300</v>
      </c>
      <c r="G139" s="14"/>
      <c r="H139" s="70">
        <v>8300</v>
      </c>
      <c r="I139" s="14">
        <f t="shared" si="8"/>
        <v>3570</v>
      </c>
      <c r="J139" s="84" t="s">
        <v>20</v>
      </c>
      <c r="K139" s="14">
        <v>3570</v>
      </c>
      <c r="L139" s="14">
        <v>0</v>
      </c>
      <c r="M139" s="14" t="s">
        <v>20</v>
      </c>
      <c r="N139" s="14">
        <v>3540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-25000</v>
      </c>
      <c r="G142" s="33">
        <f>SUM(G144)</f>
        <v>0</v>
      </c>
      <c r="H142" s="33">
        <f>SUM(H144)</f>
        <v>-25000</v>
      </c>
      <c r="I142" s="33">
        <f aca="true" t="shared" si="11" ref="I142:N142">SUM(I144)</f>
        <v>-360000</v>
      </c>
      <c r="J142" s="83">
        <f t="shared" si="11"/>
        <v>0</v>
      </c>
      <c r="K142" s="33">
        <f>SUM(K144)</f>
        <v>-360000</v>
      </c>
      <c r="L142" s="33">
        <f t="shared" si="11"/>
        <v>-517419.981</v>
      </c>
      <c r="M142" s="33">
        <f t="shared" si="11"/>
        <v>0</v>
      </c>
      <c r="N142" s="33">
        <f t="shared" si="11"/>
        <v>-517419.981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-25000</v>
      </c>
      <c r="G144" s="14"/>
      <c r="H144" s="14">
        <v>-25000</v>
      </c>
      <c r="I144" s="14">
        <f>SUM(J144:K144)</f>
        <v>-360000</v>
      </c>
      <c r="J144" s="84" t="s">
        <v>20</v>
      </c>
      <c r="K144" s="14">
        <v>-360000</v>
      </c>
      <c r="L144" s="14">
        <f>SUM(M144:N144)</f>
        <v>-517419.981</v>
      </c>
      <c r="M144" s="14" t="s">
        <v>20</v>
      </c>
      <c r="N144" s="14">
        <v>-517419.981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114767.6</v>
      </c>
      <c r="G145" s="33">
        <f>SUM(G147,G150,G153,G156,G159,G162,)</f>
        <v>114767.6</v>
      </c>
      <c r="H145" s="33">
        <f>SUM(H147,H150,H153,H156,H159,H162)</f>
        <v>0</v>
      </c>
      <c r="I145" s="33">
        <f aca="true" t="shared" si="12" ref="I145:N145">SUM(I147,I150,I153,I156,I159,I162)</f>
        <v>142157.6</v>
      </c>
      <c r="J145" s="83">
        <f>SUM(J147,J150,J153,J156,J159,J162)</f>
        <v>120157.6</v>
      </c>
      <c r="K145" s="33">
        <f t="shared" si="12"/>
        <v>22000</v>
      </c>
      <c r="L145" s="33">
        <f t="shared" si="12"/>
        <v>140471.2</v>
      </c>
      <c r="M145" s="33">
        <f t="shared" si="12"/>
        <v>118571.2</v>
      </c>
      <c r="N145" s="33">
        <f t="shared" si="12"/>
        <v>21900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109927.6</v>
      </c>
      <c r="G147" s="33">
        <f>SUM(G149)</f>
        <v>109927.6</v>
      </c>
      <c r="H147" s="33">
        <f>SUM(H149)</f>
        <v>0</v>
      </c>
      <c r="I147" s="33">
        <f aca="true" t="shared" si="13" ref="I147:N147">SUM(I149)</f>
        <v>137317.6</v>
      </c>
      <c r="J147" s="83">
        <f t="shared" si="13"/>
        <v>115317.6</v>
      </c>
      <c r="K147" s="33">
        <f t="shared" si="13"/>
        <v>22000</v>
      </c>
      <c r="L147" s="33">
        <f t="shared" si="13"/>
        <v>135721.2</v>
      </c>
      <c r="M147" s="33">
        <f>SUM(M149)</f>
        <v>113821.2</v>
      </c>
      <c r="N147" s="33">
        <f t="shared" si="13"/>
        <v>21900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109927.6</v>
      </c>
      <c r="G149" s="70">
        <v>109927.6</v>
      </c>
      <c r="H149" s="14">
        <v>0</v>
      </c>
      <c r="I149" s="14">
        <f>SUM(J149:K149)</f>
        <v>137317.6</v>
      </c>
      <c r="J149" s="84">
        <v>115317.6</v>
      </c>
      <c r="K149" s="14">
        <v>22000</v>
      </c>
      <c r="L149" s="14">
        <f>SUM(M149:N149)</f>
        <v>135721.2</v>
      </c>
      <c r="M149" s="14">
        <v>113821.2</v>
      </c>
      <c r="N149" s="14">
        <v>21900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0</v>
      </c>
      <c r="J150" s="83">
        <f t="shared" si="14"/>
        <v>0</v>
      </c>
      <c r="K150" s="33">
        <f t="shared" si="14"/>
        <v>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0</v>
      </c>
      <c r="J152" s="84">
        <v>0</v>
      </c>
      <c r="K152" s="14">
        <v>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4840</v>
      </c>
      <c r="G162" s="33">
        <f>SUM(G164)</f>
        <v>4840</v>
      </c>
      <c r="H162" s="33">
        <f>SUM(H164)</f>
        <v>0</v>
      </c>
      <c r="I162" s="33">
        <f aca="true" t="shared" si="18" ref="I162:N162">SUM(I164)</f>
        <v>4840</v>
      </c>
      <c r="J162" s="83">
        <f t="shared" si="18"/>
        <v>4840</v>
      </c>
      <c r="K162" s="33">
        <f t="shared" si="18"/>
        <v>0</v>
      </c>
      <c r="L162" s="33">
        <f t="shared" si="18"/>
        <v>4750</v>
      </c>
      <c r="M162" s="33">
        <f t="shared" si="18"/>
        <v>4750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4840</v>
      </c>
      <c r="G164" s="14">
        <v>4840</v>
      </c>
      <c r="H164" s="14">
        <v>0</v>
      </c>
      <c r="I164" s="14">
        <f>J164</f>
        <v>4840</v>
      </c>
      <c r="J164" s="84">
        <v>4840</v>
      </c>
      <c r="K164" s="14">
        <v>0</v>
      </c>
      <c r="L164" s="14">
        <f>M164</f>
        <v>4750</v>
      </c>
      <c r="M164" s="14">
        <v>4750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224005.2</v>
      </c>
      <c r="G165" s="33">
        <f>SUM(G167,G170,G173,G176,G179,G181)</f>
        <v>50412.6</v>
      </c>
      <c r="H165" s="33">
        <f>SUM(H167,H170,H173,H176,H179,H181,)</f>
        <v>173592.6</v>
      </c>
      <c r="I165" s="33">
        <f>SUM(J165:K165)</f>
        <v>292014.4</v>
      </c>
      <c r="J165" s="83">
        <f>SUM(J167,J170,J173,J176,J179,J181)</f>
        <v>71072.6</v>
      </c>
      <c r="K165" s="33">
        <f>SUM(K167,K170,K173,K176,K179,K181)</f>
        <v>220941.8</v>
      </c>
      <c r="L165" s="33">
        <f>SUM(M165:N165)</f>
        <v>156756.133</v>
      </c>
      <c r="M165" s="33">
        <f>SUM(M167,M170,M173,M176,M179,M181)</f>
        <v>58737.85</v>
      </c>
      <c r="N165" s="33">
        <f>SUM(N167,N170,N173,N176,N179,N181)</f>
        <v>98018.283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128607.20000000001</v>
      </c>
      <c r="G173" s="33">
        <f>SUM(G175)</f>
        <v>30614.6</v>
      </c>
      <c r="H173" s="33">
        <f>H175</f>
        <v>97992.6</v>
      </c>
      <c r="I173" s="33">
        <f>SUM(J173:K173)</f>
        <v>216780</v>
      </c>
      <c r="J173" s="83">
        <f>SUM(J175)</f>
        <v>52454.6</v>
      </c>
      <c r="K173" s="33">
        <f>SUM(K175)</f>
        <v>164325.4</v>
      </c>
      <c r="L173" s="33">
        <f>SUM(M173:N173)</f>
        <v>94188.111</v>
      </c>
      <c r="M173" s="33">
        <f>SUM(M175)</f>
        <v>45184.837</v>
      </c>
      <c r="N173" s="33">
        <f>SUM(N175)</f>
        <v>49003.274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128607.20000000001</v>
      </c>
      <c r="G175" s="14">
        <v>30614.6</v>
      </c>
      <c r="H175" s="70">
        <v>97992.6</v>
      </c>
      <c r="I175" s="14">
        <f>J175+K175</f>
        <v>216780</v>
      </c>
      <c r="J175" s="84">
        <v>52454.6</v>
      </c>
      <c r="K175" s="70">
        <v>164325.4</v>
      </c>
      <c r="L175" s="14">
        <f>SUM(M175:N175)</f>
        <v>94188.111</v>
      </c>
      <c r="M175" s="14">
        <v>45184.837</v>
      </c>
      <c r="N175" s="14">
        <v>49003.274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90198</v>
      </c>
      <c r="G176" s="33">
        <f>SUM(G178)</f>
        <v>19798</v>
      </c>
      <c r="H176" s="33">
        <f>H178</f>
        <v>70400</v>
      </c>
      <c r="I176" s="33">
        <f>SUM(J176:K176)</f>
        <v>68639.4</v>
      </c>
      <c r="J176" s="83">
        <f>SUM(J178)</f>
        <v>18618</v>
      </c>
      <c r="K176" s="33">
        <f>SUM(K178)</f>
        <v>50021.4</v>
      </c>
      <c r="L176" s="33">
        <f>SUM(M176:N176)</f>
        <v>56006.022</v>
      </c>
      <c r="M176" s="33">
        <f>SUM(M178)</f>
        <v>13553.013</v>
      </c>
      <c r="N176" s="33">
        <f>N178</f>
        <v>42453.009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90198</v>
      </c>
      <c r="G178" s="14">
        <v>19798</v>
      </c>
      <c r="H178" s="70">
        <v>70400</v>
      </c>
      <c r="I178" s="14">
        <f>SUM(J178:K178)</f>
        <v>68639.4</v>
      </c>
      <c r="J178" s="84">
        <v>18618</v>
      </c>
      <c r="K178" s="14">
        <v>50021.4</v>
      </c>
      <c r="L178" s="14">
        <f>SUM(M178:N178)</f>
        <v>56006.022</v>
      </c>
      <c r="M178" s="14">
        <v>13553.013</v>
      </c>
      <c r="N178" s="14">
        <v>42453.009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6595</v>
      </c>
      <c r="J179" s="83">
        <f>SUM(J180)</f>
        <v>0</v>
      </c>
      <c r="K179" s="33">
        <f>SUM(K180)</f>
        <v>6595</v>
      </c>
      <c r="L179" s="33">
        <f>SUM(M179:N179)</f>
        <v>6562</v>
      </c>
      <c r="M179" s="33">
        <f>SUM(M180)</f>
        <v>0</v>
      </c>
      <c r="N179" s="33">
        <f>SUM(N180)</f>
        <v>6562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6595</v>
      </c>
      <c r="J180" s="84" t="s">
        <v>20</v>
      </c>
      <c r="K180" s="14">
        <v>6595</v>
      </c>
      <c r="L180" s="14">
        <f>N180</f>
        <v>6562</v>
      </c>
      <c r="M180" s="14" t="s">
        <v>20</v>
      </c>
      <c r="N180" s="14">
        <v>6562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40315.1</v>
      </c>
      <c r="G213" s="33">
        <f aca="true" t="shared" si="20" ref="G213:N213">SUM(G215,G218,G227,G232,G237,G240)</f>
        <v>7315.1</v>
      </c>
      <c r="H213" s="33">
        <f t="shared" si="20"/>
        <v>33000</v>
      </c>
      <c r="I213" s="33">
        <f t="shared" si="20"/>
        <v>396855.35</v>
      </c>
      <c r="J213" s="83">
        <f>SUM(J215,J218,J227,J232,J237,J240)</f>
        <v>5837.35</v>
      </c>
      <c r="K213" s="33">
        <f t="shared" si="20"/>
        <v>391018</v>
      </c>
      <c r="L213" s="33">
        <f t="shared" si="20"/>
        <v>5251.2</v>
      </c>
      <c r="M213" s="33">
        <f t="shared" si="20"/>
        <v>3051.2</v>
      </c>
      <c r="N213" s="33">
        <f t="shared" si="20"/>
        <v>2200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250</v>
      </c>
      <c r="J215" s="8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8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34760</v>
      </c>
      <c r="G218" s="33">
        <f aca="true" t="shared" si="22" ref="G218:N218">SUM(G220:G226)</f>
        <v>4760</v>
      </c>
      <c r="H218" s="33">
        <f t="shared" si="22"/>
        <v>30000</v>
      </c>
      <c r="I218" s="33">
        <f t="shared" si="22"/>
        <v>386888</v>
      </c>
      <c r="J218" s="83">
        <f>SUM(J220:J226)</f>
        <v>3280</v>
      </c>
      <c r="K218" s="33">
        <f t="shared" si="22"/>
        <v>383608</v>
      </c>
      <c r="L218" s="33">
        <f t="shared" si="22"/>
        <v>2310.25</v>
      </c>
      <c r="M218" s="33">
        <f t="shared" si="22"/>
        <v>2310.25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0</v>
      </c>
      <c r="G222" s="14">
        <v>0</v>
      </c>
      <c r="H222" s="14">
        <v>0</v>
      </c>
      <c r="I222" s="14">
        <f t="shared" si="24"/>
        <v>383608</v>
      </c>
      <c r="J222" s="84" t="s">
        <v>20</v>
      </c>
      <c r="K222" s="14">
        <v>383608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3460</v>
      </c>
      <c r="G223" s="14">
        <v>3460</v>
      </c>
      <c r="H223" s="14">
        <v>0</v>
      </c>
      <c r="I223" s="14">
        <f>SUM(J223:K223)</f>
        <v>3280</v>
      </c>
      <c r="J223" s="84">
        <v>3280</v>
      </c>
      <c r="K223" s="14">
        <v>0</v>
      </c>
      <c r="L223" s="14">
        <f t="shared" si="25"/>
        <v>2310.25</v>
      </c>
      <c r="M223" s="14">
        <v>2310.25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31300</v>
      </c>
      <c r="G226" s="14">
        <v>1300</v>
      </c>
      <c r="H226" s="14">
        <v>30000</v>
      </c>
      <c r="I226" s="14">
        <f>SUM(J226,K226)</f>
        <v>0</v>
      </c>
      <c r="J226" s="84">
        <v>0</v>
      </c>
      <c r="K226" s="14">
        <v>0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250</v>
      </c>
      <c r="J227" s="83">
        <f t="shared" si="26"/>
        <v>250</v>
      </c>
      <c r="K227" s="33">
        <f t="shared" si="26"/>
        <v>0</v>
      </c>
      <c r="L227" s="33">
        <f t="shared" si="26"/>
        <v>183.6</v>
      </c>
      <c r="M227" s="33">
        <f t="shared" si="26"/>
        <v>183.6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250</v>
      </c>
      <c r="J231" s="84">
        <v>250</v>
      </c>
      <c r="K231" s="14" t="s">
        <v>20</v>
      </c>
      <c r="L231" s="14">
        <f>SUM(M231:N231)</f>
        <v>183.6</v>
      </c>
      <c r="M231" s="14">
        <v>183.6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2055.1</v>
      </c>
      <c r="G232" s="33">
        <f aca="true" t="shared" si="27" ref="G232:N232">SUM(G234:G236)</f>
        <v>2055.1</v>
      </c>
      <c r="H232" s="33">
        <f t="shared" si="27"/>
        <v>0</v>
      </c>
      <c r="I232" s="33">
        <f t="shared" si="27"/>
        <v>2057.35</v>
      </c>
      <c r="J232" s="83">
        <f t="shared" si="27"/>
        <v>2057.35</v>
      </c>
      <c r="K232" s="33">
        <f t="shared" si="27"/>
        <v>0</v>
      </c>
      <c r="L232" s="33">
        <f t="shared" si="27"/>
        <v>557.35</v>
      </c>
      <c r="M232" s="33">
        <f t="shared" si="27"/>
        <v>557.35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1105.1</v>
      </c>
      <c r="G235" s="14">
        <v>1105.1</v>
      </c>
      <c r="H235" s="14" t="s">
        <v>20</v>
      </c>
      <c r="I235" s="14">
        <f>SUM(J235:K235)</f>
        <v>1107.35</v>
      </c>
      <c r="J235" s="84">
        <v>1107.35</v>
      </c>
      <c r="K235" s="14" t="s">
        <v>20</v>
      </c>
      <c r="L235" s="14">
        <f>SUM(M235:N235)</f>
        <v>107.35</v>
      </c>
      <c r="M235" s="14">
        <v>107.35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950</v>
      </c>
      <c r="G236" s="14">
        <v>950</v>
      </c>
      <c r="H236" s="14">
        <v>0</v>
      </c>
      <c r="I236" s="14">
        <f>SUM(J236:K236)</f>
        <v>950</v>
      </c>
      <c r="J236" s="84">
        <v>950</v>
      </c>
      <c r="K236" s="14">
        <v>0</v>
      </c>
      <c r="L236" s="14">
        <f>SUM(M236:N236)</f>
        <v>450</v>
      </c>
      <c r="M236" s="14">
        <v>450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3000</v>
      </c>
      <c r="G237" s="33">
        <f aca="true" t="shared" si="28" ref="G237:N237">SUM(G239)</f>
        <v>0</v>
      </c>
      <c r="H237" s="33">
        <f t="shared" si="28"/>
        <v>3000</v>
      </c>
      <c r="I237" s="33">
        <f t="shared" si="28"/>
        <v>7410</v>
      </c>
      <c r="J237" s="83">
        <f t="shared" si="28"/>
        <v>0</v>
      </c>
      <c r="K237" s="33">
        <f t="shared" si="28"/>
        <v>7410</v>
      </c>
      <c r="L237" s="33">
        <f t="shared" si="28"/>
        <v>2200</v>
      </c>
      <c r="M237" s="33">
        <f t="shared" si="28"/>
        <v>0</v>
      </c>
      <c r="N237" s="33">
        <f t="shared" si="28"/>
        <v>2200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3000</v>
      </c>
      <c r="G239" s="14">
        <v>0</v>
      </c>
      <c r="H239" s="14">
        <v>3000</v>
      </c>
      <c r="I239" s="14">
        <f>SUM(J239:K239)</f>
        <v>7410</v>
      </c>
      <c r="J239" s="84">
        <v>0</v>
      </c>
      <c r="K239" s="84">
        <v>7410</v>
      </c>
      <c r="L239" s="14">
        <f>SUM(M239:N239)</f>
        <v>2200</v>
      </c>
      <c r="M239" s="14">
        <v>0</v>
      </c>
      <c r="N239" s="14">
        <v>2200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714305</v>
      </c>
      <c r="G243" s="33">
        <f aca="true" t="shared" si="30" ref="G243:M243">SUM(G245,G249,G253,G257,G261,G265,G268,G271)</f>
        <v>120608</v>
      </c>
      <c r="H243" s="33">
        <f t="shared" si="30"/>
        <v>593697</v>
      </c>
      <c r="I243" s="33">
        <f>SUM(I245,I249,I253,I257,I261,I265,I268,I271)</f>
        <v>408882.766</v>
      </c>
      <c r="J243" s="83">
        <f t="shared" si="30"/>
        <v>105578.75</v>
      </c>
      <c r="K243" s="33">
        <f t="shared" si="30"/>
        <v>303304.016</v>
      </c>
      <c r="L243" s="33">
        <f t="shared" si="30"/>
        <v>271466.059</v>
      </c>
      <c r="M243" s="33">
        <f t="shared" si="30"/>
        <v>58949.448000000004</v>
      </c>
      <c r="N243" s="33">
        <f>SUM(N245,N249,N253,N257,N261,N265,N268,N271)</f>
        <v>213506.611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388569</v>
      </c>
      <c r="G245" s="33">
        <f aca="true" t="shared" si="31" ref="G245:M245">SUM(G247:G248)</f>
        <v>91370</v>
      </c>
      <c r="H245" s="33">
        <f t="shared" si="31"/>
        <v>297199</v>
      </c>
      <c r="I245" s="33">
        <f t="shared" si="31"/>
        <v>377944.766</v>
      </c>
      <c r="J245" s="83">
        <f t="shared" si="31"/>
        <v>74640.75</v>
      </c>
      <c r="K245" s="33">
        <f t="shared" si="31"/>
        <v>303304.016</v>
      </c>
      <c r="L245" s="33">
        <f t="shared" si="31"/>
        <v>243084.864</v>
      </c>
      <c r="M245" s="33">
        <f t="shared" si="31"/>
        <v>29578.253</v>
      </c>
      <c r="N245" s="33">
        <f>SUM(N247:N248)</f>
        <v>213506.611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388569</v>
      </c>
      <c r="G247" s="14">
        <v>91370</v>
      </c>
      <c r="H247" s="14">
        <v>297199</v>
      </c>
      <c r="I247" s="14">
        <f>SUM(J247:K247)</f>
        <v>377944.766</v>
      </c>
      <c r="J247" s="84">
        <v>74640.75</v>
      </c>
      <c r="K247" s="14">
        <v>303304.016</v>
      </c>
      <c r="L247" s="14">
        <f>M247+N247</f>
        <v>243084.864</v>
      </c>
      <c r="M247" s="14">
        <v>29578.253</v>
      </c>
      <c r="N247" s="14">
        <v>213506.611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298980</v>
      </c>
      <c r="G249" s="33">
        <f aca="true" t="shared" si="32" ref="G249:N249">SUM(G251:G252)</f>
        <v>2482</v>
      </c>
      <c r="H249" s="33">
        <f t="shared" si="32"/>
        <v>296498</v>
      </c>
      <c r="I249" s="14">
        <f>SUM(J249:K249)</f>
        <v>3082</v>
      </c>
      <c r="J249" s="83">
        <f>J252</f>
        <v>3082</v>
      </c>
      <c r="K249" s="33">
        <f>K252</f>
        <v>0</v>
      </c>
      <c r="L249" s="33">
        <f t="shared" si="32"/>
        <v>2624.604</v>
      </c>
      <c r="M249" s="33">
        <f>SUM(M251:M252)</f>
        <v>2624.604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298980</v>
      </c>
      <c r="G252" s="14">
        <v>2482</v>
      </c>
      <c r="H252" s="14">
        <v>296498</v>
      </c>
      <c r="I252" s="14">
        <f>SUM(J252:K252)</f>
        <v>3082</v>
      </c>
      <c r="J252" s="84">
        <v>3082</v>
      </c>
      <c r="K252" s="14">
        <v>0</v>
      </c>
      <c r="L252" s="14">
        <f>SUM(M252:N252)</f>
        <v>2624.604</v>
      </c>
      <c r="M252" s="14">
        <v>2624.604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26756</v>
      </c>
      <c r="G261" s="33">
        <f>SUM(G263:G264)</f>
        <v>26756</v>
      </c>
      <c r="H261" s="33">
        <f>SUM(H263:H264)</f>
        <v>0</v>
      </c>
      <c r="I261" s="33">
        <f>SUM(I263:I264)</f>
        <v>27856</v>
      </c>
      <c r="J261" s="83">
        <f>SUM(J263,J264)</f>
        <v>27856</v>
      </c>
      <c r="K261" s="33">
        <f>SUM(K263)</f>
        <v>0</v>
      </c>
      <c r="L261" s="33">
        <f>SUM(L263)</f>
        <v>25756.591</v>
      </c>
      <c r="M261" s="33">
        <f>SUM(M263,M264)</f>
        <v>26746.591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25766</v>
      </c>
      <c r="G263" s="14">
        <v>25766</v>
      </c>
      <c r="H263" s="14">
        <v>0</v>
      </c>
      <c r="I263" s="14">
        <f>SUM(J263:K263)</f>
        <v>26866</v>
      </c>
      <c r="J263" s="84">
        <v>26866</v>
      </c>
      <c r="K263" s="14">
        <v>0</v>
      </c>
      <c r="L263" s="14">
        <f>SUM(M263:N263)</f>
        <v>25756.591</v>
      </c>
      <c r="M263" s="14">
        <v>25756.591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990</v>
      </c>
      <c r="G264" s="14">
        <v>990</v>
      </c>
      <c r="H264" s="14">
        <v>0</v>
      </c>
      <c r="I264" s="14">
        <f>SUM(J264:K264)</f>
        <v>990</v>
      </c>
      <c r="J264" s="84">
        <v>990</v>
      </c>
      <c r="K264" s="14">
        <v>0</v>
      </c>
      <c r="L264" s="14">
        <f>SUM(M264:N264)</f>
        <v>990</v>
      </c>
      <c r="M264" s="14">
        <v>990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7890</v>
      </c>
      <c r="G274" s="33">
        <f aca="true" t="shared" si="38" ref="G274:N274">SUM(G276,G280,G283,G286,G289,G292,G295,G298,G302)</f>
        <v>7890</v>
      </c>
      <c r="H274" s="33">
        <f t="shared" si="38"/>
        <v>0</v>
      </c>
      <c r="I274" s="33">
        <f t="shared" si="38"/>
        <v>10570</v>
      </c>
      <c r="J274" s="83">
        <f t="shared" si="38"/>
        <v>10570</v>
      </c>
      <c r="K274" s="33">
        <f t="shared" si="38"/>
        <v>0</v>
      </c>
      <c r="L274" s="33">
        <f t="shared" si="38"/>
        <v>10570</v>
      </c>
      <c r="M274" s="33">
        <f t="shared" si="38"/>
        <v>10570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240</v>
      </c>
      <c r="G283" s="33">
        <f>SUM(G285)</f>
        <v>240</v>
      </c>
      <c r="H283" s="33">
        <f>SUM(H285)</f>
        <v>0</v>
      </c>
      <c r="I283" s="33">
        <f aca="true" t="shared" si="41" ref="I283:N283">SUM(I285)</f>
        <v>270</v>
      </c>
      <c r="J283" s="83">
        <f t="shared" si="41"/>
        <v>270</v>
      </c>
      <c r="K283" s="33">
        <f t="shared" si="41"/>
        <v>0</v>
      </c>
      <c r="L283" s="33">
        <f t="shared" si="41"/>
        <v>270</v>
      </c>
      <c r="M283" s="33">
        <f t="shared" si="41"/>
        <v>270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240</v>
      </c>
      <c r="G285" s="14">
        <v>240</v>
      </c>
      <c r="H285" s="14" t="s">
        <v>20</v>
      </c>
      <c r="I285" s="14">
        <f>SUM(J285:K285)</f>
        <v>270</v>
      </c>
      <c r="J285" s="84">
        <v>270</v>
      </c>
      <c r="K285" s="14">
        <v>0</v>
      </c>
      <c r="L285" s="14">
        <f>SUM(M285:N285)</f>
        <v>270</v>
      </c>
      <c r="M285" s="14">
        <v>270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1850</v>
      </c>
      <c r="G286" s="33">
        <f aca="true" t="shared" si="42" ref="G286:N286">SUM(G288)</f>
        <v>1850</v>
      </c>
      <c r="H286" s="33">
        <f t="shared" si="42"/>
        <v>0</v>
      </c>
      <c r="I286" s="33">
        <f t="shared" si="42"/>
        <v>1240</v>
      </c>
      <c r="J286" s="83">
        <f t="shared" si="42"/>
        <v>1240</v>
      </c>
      <c r="K286" s="33">
        <f t="shared" si="42"/>
        <v>0</v>
      </c>
      <c r="L286" s="33">
        <f t="shared" si="42"/>
        <v>1240</v>
      </c>
      <c r="M286" s="33">
        <f>SUM(M288)</f>
        <v>1240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1850</v>
      </c>
      <c r="G288" s="14">
        <v>1850</v>
      </c>
      <c r="H288" s="14">
        <v>0</v>
      </c>
      <c r="I288" s="14">
        <f>SUM(J288:K288)</f>
        <v>1240</v>
      </c>
      <c r="J288" s="84">
        <v>1240</v>
      </c>
      <c r="K288" s="14">
        <v>0</v>
      </c>
      <c r="L288" s="14">
        <f>SUM(M288:N288)</f>
        <v>1240</v>
      </c>
      <c r="M288" s="14">
        <v>1240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5800</v>
      </c>
      <c r="G295" s="33">
        <f>SUM(G297)</f>
        <v>5800</v>
      </c>
      <c r="H295" s="33">
        <f aca="true" t="shared" si="45" ref="H295:N295">SUM(H297)</f>
        <v>0</v>
      </c>
      <c r="I295" s="33">
        <f t="shared" si="45"/>
        <v>9060</v>
      </c>
      <c r="J295" s="83">
        <f>SUM(J297)</f>
        <v>9060</v>
      </c>
      <c r="K295" s="33">
        <f t="shared" si="45"/>
        <v>0</v>
      </c>
      <c r="L295" s="33">
        <f t="shared" si="45"/>
        <v>9060</v>
      </c>
      <c r="M295" s="33">
        <f>SUM(M297)</f>
        <v>9060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5800</v>
      </c>
      <c r="G297" s="14">
        <v>5800</v>
      </c>
      <c r="H297" s="14">
        <v>0</v>
      </c>
      <c r="I297" s="14">
        <f>SUM(J297)</f>
        <v>9060</v>
      </c>
      <c r="J297" s="84">
        <v>9060</v>
      </c>
      <c r="K297" s="14">
        <v>0</v>
      </c>
      <c r="L297" s="14">
        <f>SUM(M297:N297)</f>
        <v>9060</v>
      </c>
      <c r="M297" s="14">
        <v>9060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6.2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24703.4</v>
      </c>
      <c r="G306" s="33">
        <f>SUM(G308)</f>
        <v>24703.4</v>
      </c>
      <c r="H306" s="33">
        <f>SUM(H308)</f>
        <v>0</v>
      </c>
      <c r="I306" s="33">
        <f>SUM(I310)</f>
        <v>130059.29999999999</v>
      </c>
      <c r="J306" s="83">
        <f>SUM(J308)</f>
        <v>22508.4</v>
      </c>
      <c r="K306" s="33">
        <f>SUM(K308)</f>
        <v>107550.9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24703.4</v>
      </c>
      <c r="G308" s="33">
        <f t="shared" si="48"/>
        <v>24703.4</v>
      </c>
      <c r="H308" s="33">
        <f t="shared" si="48"/>
        <v>0</v>
      </c>
      <c r="I308" s="33">
        <f t="shared" si="48"/>
        <v>130059.29999999999</v>
      </c>
      <c r="J308" s="83">
        <f>SUM(J310)</f>
        <v>22508.4</v>
      </c>
      <c r="K308" s="33">
        <f t="shared" si="48"/>
        <v>107550.9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24703.4</v>
      </c>
      <c r="G310" s="70">
        <v>24703.4</v>
      </c>
      <c r="H310" s="14">
        <v>0</v>
      </c>
      <c r="I310" s="14">
        <f>SUM(J310:K310)-Եկամուտներ!I116</f>
        <v>130059.29999999999</v>
      </c>
      <c r="J310" s="84">
        <v>22508.4</v>
      </c>
      <c r="K310" s="14">
        <v>107550.9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PageLayoutView="0" workbookViewId="0" topLeftCell="A2">
      <selection activeCell="I27" sqref="I27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9.5" customHeight="1">
      <c r="A2" s="102" t="s">
        <v>97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5" customFormat="1" ht="19.5" customHeight="1">
      <c r="A3" s="91" t="s">
        <v>273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5" customFormat="1" ht="19.5" customHeight="1">
      <c r="A4" s="91" t="s">
        <v>557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12" t="s">
        <v>7</v>
      </c>
      <c r="B6" s="112" t="s">
        <v>340</v>
      </c>
      <c r="C6" s="112"/>
      <c r="D6" s="112" t="s">
        <v>39</v>
      </c>
      <c r="E6" s="112"/>
      <c r="F6" s="112"/>
      <c r="G6" s="112" t="s">
        <v>40</v>
      </c>
      <c r="H6" s="112"/>
      <c r="I6" s="112"/>
      <c r="J6" s="109" t="s">
        <v>41</v>
      </c>
      <c r="K6" s="109"/>
      <c r="L6" s="109"/>
    </row>
    <row r="7" spans="1:12" s="34" customFormat="1" ht="15.75" customHeight="1">
      <c r="A7" s="112"/>
      <c r="B7" s="112"/>
      <c r="C7" s="112"/>
      <c r="D7" s="36" t="s">
        <v>102</v>
      </c>
      <c r="E7" s="109" t="s">
        <v>36</v>
      </c>
      <c r="F7" s="109"/>
      <c r="G7" s="36" t="s">
        <v>102</v>
      </c>
      <c r="H7" s="109" t="s">
        <v>36</v>
      </c>
      <c r="I7" s="109"/>
      <c r="J7" s="36" t="s">
        <v>102</v>
      </c>
      <c r="K7" s="109" t="s">
        <v>36</v>
      </c>
      <c r="L7" s="109"/>
    </row>
    <row r="8" spans="1:12" s="34" customFormat="1" ht="27">
      <c r="A8" s="112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SUM(D12,D166,D201)</f>
        <v>1509664.5159999998</v>
      </c>
      <c r="E10" s="14">
        <f aca="true" t="shared" si="0" ref="E10:L10">SUM(E12,E166,E201)</f>
        <v>492667</v>
      </c>
      <c r="F10" s="14">
        <f>SUM(F12,F166,F201)</f>
        <v>1016997.516</v>
      </c>
      <c r="G10" s="14">
        <f t="shared" si="0"/>
        <v>1402670.02</v>
      </c>
      <c r="H10" s="14">
        <f t="shared" si="0"/>
        <v>503062</v>
      </c>
      <c r="I10" s="14">
        <f t="shared" si="0"/>
        <v>899608.0199999998</v>
      </c>
      <c r="J10" s="14">
        <f t="shared" si="0"/>
        <v>349245.19300000014</v>
      </c>
      <c r="K10" s="14">
        <f>SUM(K12,K166,K201)</f>
        <v>398705.547</v>
      </c>
      <c r="L10" s="14">
        <f t="shared" si="0"/>
        <v>-49460.353999999934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SUM(D14,D27,D70,D85,D95,D122,D137,)</f>
        <v>492667</v>
      </c>
      <c r="E12" s="14">
        <f aca="true" t="shared" si="1" ref="E12:L12">SUM(E14,E27,E70,E85,E95,E122,E137,)</f>
        <v>492667</v>
      </c>
      <c r="F12" s="14">
        <f t="shared" si="1"/>
        <v>0</v>
      </c>
      <c r="G12" s="14">
        <f t="shared" si="1"/>
        <v>610612.9</v>
      </c>
      <c r="H12" s="14">
        <f t="shared" si="1"/>
        <v>503062</v>
      </c>
      <c r="I12" s="14">
        <f t="shared" si="1"/>
        <v>107550.9</v>
      </c>
      <c r="J12" s="14">
        <f t="shared" si="1"/>
        <v>398705.547</v>
      </c>
      <c r="K12" s="14">
        <f>SUM(K14,K27,K70,K85,K95,K122,K137,)</f>
        <v>398705.547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98719.6</v>
      </c>
      <c r="E14" s="14">
        <f>SUM(E16,E21,E24)</f>
        <v>98719.6</v>
      </c>
      <c r="F14" s="14">
        <f>SUM(F16)</f>
        <v>0</v>
      </c>
      <c r="G14" s="14">
        <f>SUM(G16,G21,G24)</f>
        <v>102719.6</v>
      </c>
      <c r="H14" s="14">
        <f>SUM(H16,H21,H24)</f>
        <v>102719.6</v>
      </c>
      <c r="I14" s="14">
        <f>SUM(I16,I21,I24)</f>
        <v>0</v>
      </c>
      <c r="J14" s="14">
        <f>SUM(J16,J21,J24)</f>
        <v>96294.428</v>
      </c>
      <c r="K14" s="14">
        <f>SUM(K16,K21,K24)</f>
        <v>96294.428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98719.6</v>
      </c>
      <c r="E16" s="14">
        <f>SUM(E18:E20)</f>
        <v>98719.6</v>
      </c>
      <c r="F16" s="14" t="s">
        <v>45</v>
      </c>
      <c r="G16" s="14">
        <f>SUM(G18:G20)</f>
        <v>102719.6</v>
      </c>
      <c r="H16" s="14">
        <f>SUM(H18:H20)</f>
        <v>102719.6</v>
      </c>
      <c r="I16" s="14" t="s">
        <v>45</v>
      </c>
      <c r="J16" s="14">
        <f>SUM(J18:J20)</f>
        <v>96294.428</v>
      </c>
      <c r="K16" s="14">
        <f>SUM(K18:K20)</f>
        <v>96294.428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80349.6</v>
      </c>
      <c r="E18" s="14">
        <v>80349.6</v>
      </c>
      <c r="F18" s="14" t="s">
        <v>274</v>
      </c>
      <c r="G18" s="14">
        <f>SUM(H18:I18)</f>
        <v>81349.6</v>
      </c>
      <c r="H18" s="14">
        <v>81349.6</v>
      </c>
      <c r="I18" s="14" t="s">
        <v>274</v>
      </c>
      <c r="J18" s="14">
        <f>SUM(K18:L18)</f>
        <v>74977.928</v>
      </c>
      <c r="K18" s="14">
        <v>74977.928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18370</v>
      </c>
      <c r="E19" s="14">
        <v>18370</v>
      </c>
      <c r="F19" s="14" t="s">
        <v>274</v>
      </c>
      <c r="G19" s="14">
        <f>SUM(H19:I19)</f>
        <v>21370</v>
      </c>
      <c r="H19" s="14">
        <v>21370</v>
      </c>
      <c r="I19" s="14" t="s">
        <v>274</v>
      </c>
      <c r="J19" s="14">
        <f>SUM(K19:L19)</f>
        <v>21316.5</v>
      </c>
      <c r="K19" s="14">
        <v>21316.5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116788.3</v>
      </c>
      <c r="E27" s="14">
        <f>SUM(E29,E38,E43,E53,E56,E60,)</f>
        <v>116788.3</v>
      </c>
      <c r="F27" s="14" t="s">
        <v>45</v>
      </c>
      <c r="G27" s="14">
        <f>SUM(G29,G38,G43,G53,G56,G60)</f>
        <v>129085.9</v>
      </c>
      <c r="H27" s="14">
        <f>SUM(H29,H38,H43,H53,H56,H60)</f>
        <v>129085.9</v>
      </c>
      <c r="I27" s="14"/>
      <c r="J27" s="14">
        <f>SUM(J29,J38,J43,J53,J56,J60,)</f>
        <v>102299.309</v>
      </c>
      <c r="K27" s="14">
        <f>SUM(K29,K38,K43,K53,K56,K60,)</f>
        <v>102299.309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54774.5</v>
      </c>
      <c r="E29" s="14">
        <f>SUM(E31:E37)</f>
        <v>54774.5</v>
      </c>
      <c r="F29" s="14" t="s">
        <v>274</v>
      </c>
      <c r="G29" s="14">
        <f>SUM(G31:G37)</f>
        <v>65365.09999999999</v>
      </c>
      <c r="H29" s="14">
        <f>SUM(H31:H37)</f>
        <v>65365.09999999999</v>
      </c>
      <c r="I29" s="14" t="s">
        <v>274</v>
      </c>
      <c r="J29" s="14">
        <f>SUM(J31:J37)</f>
        <v>52361.659</v>
      </c>
      <c r="K29" s="14">
        <f>SUM(K31:K37)</f>
        <v>52361.659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44177.6</v>
      </c>
      <c r="E32" s="14">
        <v>44177.6</v>
      </c>
      <c r="F32" s="14" t="s">
        <v>274</v>
      </c>
      <c r="G32" s="14">
        <f aca="true" t="shared" si="4" ref="G32:G37">SUM(H32:I32)</f>
        <v>54064.6</v>
      </c>
      <c r="H32" s="14">
        <v>54064.6</v>
      </c>
      <c r="I32" s="14" t="s">
        <v>274</v>
      </c>
      <c r="J32" s="14">
        <f aca="true" t="shared" si="5" ref="J32:J37">SUM(K32:L32)</f>
        <v>42328.059</v>
      </c>
      <c r="K32" s="14">
        <v>42328.059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7757.8</v>
      </c>
      <c r="E33" s="14">
        <v>7757.8</v>
      </c>
      <c r="F33" s="14" t="s">
        <v>274</v>
      </c>
      <c r="G33" s="14">
        <f t="shared" si="4"/>
        <v>8370.8</v>
      </c>
      <c r="H33" s="14">
        <v>8370.8</v>
      </c>
      <c r="I33" s="14" t="s">
        <v>274</v>
      </c>
      <c r="J33" s="14">
        <f t="shared" si="5"/>
        <v>8081.353</v>
      </c>
      <c r="K33" s="14">
        <v>8081.353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1798.1</v>
      </c>
      <c r="E34" s="14">
        <v>1798.1</v>
      </c>
      <c r="F34" s="14" t="s">
        <v>274</v>
      </c>
      <c r="G34" s="14">
        <f>SUM(H34:I34)</f>
        <v>1798.1</v>
      </c>
      <c r="H34" s="14">
        <v>1798.1</v>
      </c>
      <c r="I34" s="14" t="s">
        <v>274</v>
      </c>
      <c r="J34" s="14">
        <f>SUM(K34:L34)</f>
        <v>1449.047</v>
      </c>
      <c r="K34" s="14">
        <v>1449.047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631</v>
      </c>
      <c r="E35" s="14">
        <v>631</v>
      </c>
      <c r="F35" s="14" t="s">
        <v>274</v>
      </c>
      <c r="G35" s="14">
        <f t="shared" si="4"/>
        <v>721.6</v>
      </c>
      <c r="H35" s="14">
        <v>721.6</v>
      </c>
      <c r="I35" s="14" t="s">
        <v>274</v>
      </c>
      <c r="J35" s="14">
        <f t="shared" si="5"/>
        <v>503.2</v>
      </c>
      <c r="K35" s="14">
        <v>503.2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410</v>
      </c>
      <c r="E36" s="14">
        <v>410</v>
      </c>
      <c r="F36" s="14" t="s">
        <v>274</v>
      </c>
      <c r="G36" s="14">
        <f t="shared" si="4"/>
        <v>410</v>
      </c>
      <c r="H36" s="14">
        <v>410</v>
      </c>
      <c r="I36" s="14" t="s">
        <v>274</v>
      </c>
      <c r="J36" s="14">
        <f t="shared" si="5"/>
        <v>0</v>
      </c>
      <c r="K36" s="14">
        <v>0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11233.2</v>
      </c>
      <c r="E43" s="14">
        <f>SUM(E45:E52)</f>
        <v>11233.2</v>
      </c>
      <c r="F43" s="14" t="s">
        <v>274</v>
      </c>
      <c r="G43" s="14">
        <f>SUM(G45:G52)</f>
        <v>14367.2</v>
      </c>
      <c r="H43" s="14">
        <f>SUM(H45:H52)</f>
        <v>14367.2</v>
      </c>
      <c r="I43" s="14" t="s">
        <v>274</v>
      </c>
      <c r="J43" s="14">
        <f>SUM(J45:J52)</f>
        <v>10134.6</v>
      </c>
      <c r="K43" s="14">
        <f>SUM(K45:K52)</f>
        <v>10134.6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1359.2</v>
      </c>
      <c r="E46" s="14">
        <v>1359.2</v>
      </c>
      <c r="F46" s="14" t="s">
        <v>274</v>
      </c>
      <c r="G46" s="14">
        <f aca="true" t="shared" si="7" ref="G46:G51">SUM(H46:I46)</f>
        <v>1361.2</v>
      </c>
      <c r="H46" s="14">
        <v>1361.2</v>
      </c>
      <c r="I46" s="14" t="s">
        <v>274</v>
      </c>
      <c r="J46" s="14">
        <f aca="true" t="shared" si="8" ref="J46:J52">SUM(K46:L46)</f>
        <v>1358.2</v>
      </c>
      <c r="K46" s="14">
        <v>1358.2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0</v>
      </c>
      <c r="E47" s="14">
        <v>0</v>
      </c>
      <c r="F47" s="14" t="s">
        <v>274</v>
      </c>
      <c r="G47" s="14">
        <f t="shared" si="7"/>
        <v>0</v>
      </c>
      <c r="H47" s="14">
        <v>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250</v>
      </c>
      <c r="H48" s="14">
        <v>250</v>
      </c>
      <c r="I48" s="14" t="s">
        <v>274</v>
      </c>
      <c r="J48" s="14">
        <f t="shared" si="8"/>
        <v>183.6</v>
      </c>
      <c r="K48" s="14">
        <v>183.6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2604</v>
      </c>
      <c r="E49" s="14">
        <v>2604</v>
      </c>
      <c r="F49" s="14" t="s">
        <v>274</v>
      </c>
      <c r="G49" s="14">
        <f t="shared" si="7"/>
        <v>2604</v>
      </c>
      <c r="H49" s="14">
        <v>2604</v>
      </c>
      <c r="I49" s="14" t="s">
        <v>274</v>
      </c>
      <c r="J49" s="14">
        <f t="shared" si="8"/>
        <v>1800</v>
      </c>
      <c r="K49" s="14">
        <v>1800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250</v>
      </c>
      <c r="E51" s="14">
        <v>250</v>
      </c>
      <c r="F51" s="14" t="s">
        <v>274</v>
      </c>
      <c r="G51" s="14">
        <f t="shared" si="7"/>
        <v>250</v>
      </c>
      <c r="H51" s="14">
        <v>250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6770</v>
      </c>
      <c r="E52" s="14">
        <v>6770</v>
      </c>
      <c r="F52" s="14" t="s">
        <v>274</v>
      </c>
      <c r="G52" s="14">
        <f>H52</f>
        <v>9902</v>
      </c>
      <c r="H52" s="14">
        <v>9902</v>
      </c>
      <c r="I52" s="14" t="s">
        <v>274</v>
      </c>
      <c r="J52" s="14">
        <f t="shared" si="8"/>
        <v>6792.8</v>
      </c>
      <c r="K52" s="14">
        <v>6792.8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3828.6</v>
      </c>
      <c r="E53" s="14">
        <f>SUM(E55)</f>
        <v>3828.6</v>
      </c>
      <c r="F53" s="14" t="s">
        <v>274</v>
      </c>
      <c r="G53" s="14">
        <f>SUM(G55)</f>
        <v>3306.6</v>
      </c>
      <c r="H53" s="14">
        <f>SUM(H55)</f>
        <v>3306.6</v>
      </c>
      <c r="I53" s="14" t="s">
        <v>274</v>
      </c>
      <c r="J53" s="14">
        <f>SUM(J55)</f>
        <v>2831.735</v>
      </c>
      <c r="K53" s="14">
        <f>SUM(K55)</f>
        <v>2831.735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3828.6</v>
      </c>
      <c r="E55" s="14">
        <v>3828.6</v>
      </c>
      <c r="F55" s="14" t="s">
        <v>274</v>
      </c>
      <c r="G55" s="14">
        <f>SUM(H55:I55)</f>
        <v>3306.6</v>
      </c>
      <c r="H55" s="14">
        <v>3306.6</v>
      </c>
      <c r="I55" s="14" t="s">
        <v>274</v>
      </c>
      <c r="J55" s="14">
        <f>SUM(K55:L55)</f>
        <v>2831.735</v>
      </c>
      <c r="K55" s="14">
        <v>2831.735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37950</v>
      </c>
      <c r="E56" s="14">
        <f>SUM(E58:E59)</f>
        <v>37950</v>
      </c>
      <c r="F56" s="14" t="s">
        <v>274</v>
      </c>
      <c r="G56" s="14">
        <f>SUM(G58:G59)</f>
        <v>30665</v>
      </c>
      <c r="H56" s="14">
        <f>SUM(H58:H59)</f>
        <v>30665</v>
      </c>
      <c r="I56" s="14" t="s">
        <v>274</v>
      </c>
      <c r="J56" s="14">
        <f>SUM(J58:J59)</f>
        <v>28908.972</v>
      </c>
      <c r="K56" s="14">
        <f>SUM(K58:K59)</f>
        <v>28908.972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34450</v>
      </c>
      <c r="E58" s="14">
        <v>34450</v>
      </c>
      <c r="F58" s="14" t="s">
        <v>274</v>
      </c>
      <c r="G58" s="14">
        <f>SUM(H58:I58)</f>
        <v>27165</v>
      </c>
      <c r="H58" s="14">
        <v>27165</v>
      </c>
      <c r="I58" s="14" t="s">
        <v>274</v>
      </c>
      <c r="J58" s="14">
        <f>SUM(K58:L58)</f>
        <v>26238.272</v>
      </c>
      <c r="K58" s="14">
        <v>26238.272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3500</v>
      </c>
      <c r="E59" s="14">
        <v>3500</v>
      </c>
      <c r="F59" s="14" t="s">
        <v>274</v>
      </c>
      <c r="G59" s="14">
        <f>SUM(H59:I59)</f>
        <v>3500</v>
      </c>
      <c r="H59" s="14">
        <v>3500</v>
      </c>
      <c r="I59" s="14" t="s">
        <v>274</v>
      </c>
      <c r="J59" s="14">
        <f>SUM(K59:L59)</f>
        <v>2670.7</v>
      </c>
      <c r="K59" s="14">
        <v>2670.7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9002</v>
      </c>
      <c r="E60" s="14">
        <f>SUM(E62:E69)</f>
        <v>9002</v>
      </c>
      <c r="F60" s="14" t="s">
        <v>274</v>
      </c>
      <c r="G60" s="14">
        <f>SUM(G62:G69)</f>
        <v>15382</v>
      </c>
      <c r="H60" s="14">
        <f>SUM(H62:H69)</f>
        <v>15382</v>
      </c>
      <c r="I60" s="14" t="s">
        <v>274</v>
      </c>
      <c r="J60" s="14">
        <f>SUM(J62:J69)</f>
        <v>8062.343</v>
      </c>
      <c r="K60" s="14">
        <f>SUM(K62:K69)</f>
        <v>8062.343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2742</v>
      </c>
      <c r="E62" s="14">
        <v>2742</v>
      </c>
      <c r="F62" s="14" t="s">
        <v>274</v>
      </c>
      <c r="G62" s="14">
        <f>SUM(H62:I62)</f>
        <v>3542</v>
      </c>
      <c r="H62" s="14">
        <v>3542</v>
      </c>
      <c r="I62" s="14" t="s">
        <v>274</v>
      </c>
      <c r="J62" s="14">
        <f>SUM(K62:L62)</f>
        <v>2624.869</v>
      </c>
      <c r="K62" s="14">
        <v>2624.869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590</v>
      </c>
      <c r="E63" s="14">
        <v>590</v>
      </c>
      <c r="F63" s="14" t="s">
        <v>274</v>
      </c>
      <c r="G63" s="14">
        <f aca="true" t="shared" si="10" ref="G63:G69">SUM(H63:I63)</f>
        <v>1350</v>
      </c>
      <c r="H63" s="14">
        <v>1350</v>
      </c>
      <c r="I63" s="14" t="s">
        <v>274</v>
      </c>
      <c r="J63" s="14">
        <f aca="true" t="shared" si="11" ref="J63:J68">SUM(K63:L63)</f>
        <v>540</v>
      </c>
      <c r="K63" s="14">
        <v>540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2420</v>
      </c>
      <c r="E65" s="14">
        <v>2420</v>
      </c>
      <c r="F65" s="14" t="s">
        <v>274</v>
      </c>
      <c r="G65" s="14">
        <f t="shared" si="10"/>
        <v>2420</v>
      </c>
      <c r="H65" s="14">
        <v>2420</v>
      </c>
      <c r="I65" s="14" t="s">
        <v>274</v>
      </c>
      <c r="J65" s="14">
        <f>K65</f>
        <v>2265.8</v>
      </c>
      <c r="K65" s="14">
        <v>2265.8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1100</v>
      </c>
      <c r="E68" s="14">
        <v>1100</v>
      </c>
      <c r="F68" s="14" t="s">
        <v>274</v>
      </c>
      <c r="G68" s="14">
        <f t="shared" si="10"/>
        <v>5920</v>
      </c>
      <c r="H68" s="14">
        <v>5920</v>
      </c>
      <c r="I68" s="14" t="s">
        <v>274</v>
      </c>
      <c r="J68" s="14">
        <f t="shared" si="11"/>
        <v>599.91</v>
      </c>
      <c r="K68" s="14">
        <v>599.91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2150</v>
      </c>
      <c r="E69" s="14">
        <v>2150</v>
      </c>
      <c r="F69" s="14" t="s">
        <v>274</v>
      </c>
      <c r="G69" s="14">
        <f t="shared" si="10"/>
        <v>2150</v>
      </c>
      <c r="H69" s="14">
        <v>2150</v>
      </c>
      <c r="I69" s="14" t="s">
        <v>274</v>
      </c>
      <c r="J69" s="14">
        <f>SUM(K69:L69)</f>
        <v>2031.764</v>
      </c>
      <c r="K69" s="14">
        <v>2031.764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234510.6</v>
      </c>
      <c r="E85" s="33">
        <f>SUM(E87,E91)</f>
        <v>234510.6</v>
      </c>
      <c r="F85" s="33" t="s">
        <v>274</v>
      </c>
      <c r="G85" s="33">
        <f>SUM(G87,G91)</f>
        <v>221561.35</v>
      </c>
      <c r="H85" s="33">
        <f>SUM(H87,H91)</f>
        <v>221561.35</v>
      </c>
      <c r="I85" s="33" t="s">
        <v>274</v>
      </c>
      <c r="J85" s="33">
        <f>SUM(J87,J91)</f>
        <v>177831.065</v>
      </c>
      <c r="K85" s="33">
        <f>SUM(K87,K91)</f>
        <v>177831.065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234510.6</v>
      </c>
      <c r="E87" s="14">
        <f>SUM(E89:E90)</f>
        <v>234510.6</v>
      </c>
      <c r="F87" s="14" t="s">
        <v>274</v>
      </c>
      <c r="G87" s="14">
        <f>SUM(G89:G90)</f>
        <v>221561.35</v>
      </c>
      <c r="H87" s="14">
        <f>SUM(H89:H90)</f>
        <v>221561.35</v>
      </c>
      <c r="I87" s="14" t="s">
        <v>274</v>
      </c>
      <c r="J87" s="14">
        <f>SUM(J89)</f>
        <v>177831.065</v>
      </c>
      <c r="K87" s="14">
        <f>SUM(K89:K90)</f>
        <v>177831.065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234510.6</v>
      </c>
      <c r="E89" s="14">
        <v>234510.6</v>
      </c>
      <c r="F89" s="14" t="s">
        <v>274</v>
      </c>
      <c r="G89" s="14">
        <f>SUM(H89:I89)</f>
        <v>221561.35</v>
      </c>
      <c r="H89" s="14">
        <v>221561.35</v>
      </c>
      <c r="I89" s="14" t="s">
        <v>274</v>
      </c>
      <c r="J89" s="14">
        <f>SUM(K89:L89)</f>
        <v>177831.065</v>
      </c>
      <c r="K89" s="14">
        <v>177831.065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 t="s">
        <v>20</v>
      </c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7790</v>
      </c>
      <c r="E95" s="33">
        <f>SUM(E97,E101,E105,E113,)</f>
        <v>7790</v>
      </c>
      <c r="F95" s="33" t="s">
        <v>274</v>
      </c>
      <c r="G95" s="33">
        <f>SUM(G97,G101,G105,G113)</f>
        <v>14309.4</v>
      </c>
      <c r="H95" s="33">
        <f>SUM(H97,H101,H105,H113)</f>
        <v>14309.4</v>
      </c>
      <c r="I95" s="33" t="s">
        <v>274</v>
      </c>
      <c r="J95" s="33">
        <f>SUM(J97,J101,J105,J113,)</f>
        <v>11337.25</v>
      </c>
      <c r="K95" s="33">
        <f>SUM(K97,K101,K105,K113)</f>
        <v>11337.25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4099.4</v>
      </c>
      <c r="H105" s="14">
        <f>SUM(H107:H109)</f>
        <v>4099.4</v>
      </c>
      <c r="I105" s="14" t="s">
        <v>274</v>
      </c>
      <c r="J105" s="14">
        <f>SUM(J107:J109)</f>
        <v>1938.25</v>
      </c>
      <c r="K105" s="14">
        <f>K107+K108+K109</f>
        <v>1938.25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2250</v>
      </c>
      <c r="E107" s="14">
        <v>2250</v>
      </c>
      <c r="F107" s="14" t="s">
        <v>274</v>
      </c>
      <c r="G107" s="14">
        <f>SUM(H107:I107)</f>
        <v>2159.4</v>
      </c>
      <c r="H107" s="14">
        <v>2159.4</v>
      </c>
      <c r="I107" s="14" t="s">
        <v>274</v>
      </c>
      <c r="J107" s="14">
        <f>SUM(K107:L107)</f>
        <v>498.25</v>
      </c>
      <c r="K107" s="14">
        <v>498.25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>SUM(K108:L108)</f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1940</v>
      </c>
      <c r="E109" s="14">
        <f>SUM(E110:E112)</f>
        <v>1940</v>
      </c>
      <c r="F109" s="14" t="s">
        <v>274</v>
      </c>
      <c r="G109" s="14">
        <f>SUM(G110:G112)</f>
        <v>1940</v>
      </c>
      <c r="H109" s="14">
        <f>SUM(H110:H112)</f>
        <v>1940</v>
      </c>
      <c r="I109" s="14" t="s">
        <v>274</v>
      </c>
      <c r="J109" s="14">
        <f>SUM(J110:J112)</f>
        <v>1440</v>
      </c>
      <c r="K109" s="14">
        <f>K112</f>
        <v>1440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>SUM(K110:L110)</f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>SUM(K111:L111)</f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1940</v>
      </c>
      <c r="E112" s="14">
        <v>1940</v>
      </c>
      <c r="F112" s="14" t="s">
        <v>274</v>
      </c>
      <c r="G112" s="14">
        <f>H112</f>
        <v>1940</v>
      </c>
      <c r="H112" s="14">
        <v>1940</v>
      </c>
      <c r="I112" s="14" t="s">
        <v>274</v>
      </c>
      <c r="J112" s="14">
        <f>SUM(K112:L112)</f>
        <v>1440</v>
      </c>
      <c r="K112" s="14">
        <v>1440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3600</v>
      </c>
      <c r="E113" s="14">
        <f>SUM(E115:E117)</f>
        <v>3600</v>
      </c>
      <c r="F113" s="14" t="s">
        <v>274</v>
      </c>
      <c r="G113" s="14">
        <f>SUM(G115:G117)</f>
        <v>10210</v>
      </c>
      <c r="H113" s="14">
        <f>SUM(H115:H117)</f>
        <v>10210</v>
      </c>
      <c r="I113" s="14" t="s">
        <v>274</v>
      </c>
      <c r="J113" s="14">
        <f>SUM(J115:J117)</f>
        <v>9399</v>
      </c>
      <c r="K113" s="14">
        <f>SUM(K115:K117)</f>
        <v>9399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3600</v>
      </c>
      <c r="E115" s="14">
        <v>3600</v>
      </c>
      <c r="F115" s="14" t="s">
        <v>274</v>
      </c>
      <c r="G115" s="14">
        <f>SUM(H115:I115)</f>
        <v>10210</v>
      </c>
      <c r="H115" s="14">
        <v>10210</v>
      </c>
      <c r="I115" s="14" t="s">
        <v>274</v>
      </c>
      <c r="J115" s="14">
        <f>SUM(K115:L115)</f>
        <v>9399</v>
      </c>
      <c r="K115" s="14">
        <v>9399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2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2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2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2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2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7890</v>
      </c>
      <c r="E122" s="33">
        <f>SUM(E124,E128,E134)</f>
        <v>7890</v>
      </c>
      <c r="F122" s="33" t="s">
        <v>274</v>
      </c>
      <c r="G122" s="33">
        <f>SUM(G124,G128,G134)</f>
        <v>10570</v>
      </c>
      <c r="H122" s="33">
        <f>SUM(H124,H128,H134)</f>
        <v>10570</v>
      </c>
      <c r="I122" s="33" t="s">
        <v>274</v>
      </c>
      <c r="J122" s="33">
        <f>SUM(J124,J128,J134)</f>
        <v>10570</v>
      </c>
      <c r="K122" s="33">
        <f>SUM(K124,K128,K134)</f>
        <v>10570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7890</v>
      </c>
      <c r="E128" s="14">
        <f>SUM(E130:E133)</f>
        <v>7890</v>
      </c>
      <c r="F128" s="14" t="s">
        <v>274</v>
      </c>
      <c r="G128" s="14">
        <f>SUM(G130:G133)</f>
        <v>10570</v>
      </c>
      <c r="H128" s="14">
        <f>SUM(H130:H133)</f>
        <v>10570</v>
      </c>
      <c r="I128" s="14" t="s">
        <v>274</v>
      </c>
      <c r="J128" s="14">
        <f>SUM(J130:J133)</f>
        <v>10570</v>
      </c>
      <c r="K128" s="14">
        <f>SUM(K130:K133)</f>
        <v>10570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240</v>
      </c>
      <c r="E130" s="14">
        <v>240</v>
      </c>
      <c r="F130" s="14" t="s">
        <v>274</v>
      </c>
      <c r="G130" s="14">
        <f>SUM(H130:I130)</f>
        <v>270</v>
      </c>
      <c r="H130" s="14">
        <v>270</v>
      </c>
      <c r="I130" s="14" t="s">
        <v>274</v>
      </c>
      <c r="J130" s="14">
        <f>SUM(K130:L130)</f>
        <v>270</v>
      </c>
      <c r="K130" s="14">
        <v>270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7650</v>
      </c>
      <c r="E133" s="14">
        <v>7650</v>
      </c>
      <c r="F133" s="14" t="s">
        <v>274</v>
      </c>
      <c r="G133" s="14">
        <f>SUM(H133:I133)</f>
        <v>10300</v>
      </c>
      <c r="H133" s="14">
        <v>10300</v>
      </c>
      <c r="I133" s="14" t="s">
        <v>274</v>
      </c>
      <c r="J133" s="14">
        <f>SUM(K133:L133)</f>
        <v>10300</v>
      </c>
      <c r="K133" s="14">
        <v>10300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26968.5</v>
      </c>
      <c r="E137" s="33">
        <f>SUM(E139,E143,E149,E152,E156,E159,E162)</f>
        <v>26968.5</v>
      </c>
      <c r="F137" s="33">
        <f>SUM(F139,F143,F149,F152,F156,F159,F162)</f>
        <v>0</v>
      </c>
      <c r="G137" s="33">
        <f>SUM(G139,G143,G149,G152,G156,G159,G162)</f>
        <v>132366.65</v>
      </c>
      <c r="H137" s="33">
        <f>SUM(H139,H143,H149,H152,H156,H162,H159)</f>
        <v>24815.75</v>
      </c>
      <c r="I137" s="33">
        <f>SUM(I139,I143,I149,I152,I156,I159,I162)</f>
        <v>107550.9</v>
      </c>
      <c r="J137" s="33">
        <f>SUM(J139,J143,J149,J152,J156,J159,J162)</f>
        <v>373.495</v>
      </c>
      <c r="K137" s="33">
        <f>SUM(K139,K143,K149,K152,K159,K162)</f>
        <v>373.495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1105.1</v>
      </c>
      <c r="E139" s="14">
        <f>SUM(E141:E142)</f>
        <v>1105.1</v>
      </c>
      <c r="F139" s="14" t="s">
        <v>274</v>
      </c>
      <c r="G139" s="14">
        <f>SUM(G141:G142)</f>
        <v>1107.35</v>
      </c>
      <c r="H139" s="14">
        <f>SUM(H141:H142)</f>
        <v>1107.35</v>
      </c>
      <c r="I139" s="14" t="s">
        <v>274</v>
      </c>
      <c r="J139" s="14">
        <f>SUM(J141:J142)</f>
        <v>107.35</v>
      </c>
      <c r="K139" s="14">
        <f>SUM(K141:K142)</f>
        <v>107.35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1105.1</v>
      </c>
      <c r="E142" s="14">
        <v>1105.1</v>
      </c>
      <c r="F142" s="14" t="s">
        <v>274</v>
      </c>
      <c r="G142" s="14">
        <f>SUM(H142:I142)</f>
        <v>1107.35</v>
      </c>
      <c r="H142" s="14">
        <v>1107.35</v>
      </c>
      <c r="I142" s="14" t="s">
        <v>274</v>
      </c>
      <c r="J142" s="14">
        <f>SUM(K142:L142)</f>
        <v>107.35</v>
      </c>
      <c r="K142" s="14">
        <v>107.35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200</v>
      </c>
      <c r="E143" s="14">
        <f>SUM(E145:E148)</f>
        <v>200</v>
      </c>
      <c r="F143" s="14" t="s">
        <v>274</v>
      </c>
      <c r="G143" s="14">
        <f>SUM(G145:G148)</f>
        <v>240</v>
      </c>
      <c r="H143" s="14">
        <f>SUM(H145:H148)</f>
        <v>240</v>
      </c>
      <c r="I143" s="14" t="s">
        <v>274</v>
      </c>
      <c r="J143" s="14">
        <f>SUM(J145:J148)</f>
        <v>216.145</v>
      </c>
      <c r="K143" s="14">
        <f>SUM(K145:K148)</f>
        <v>216.145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200</v>
      </c>
      <c r="E147" s="14">
        <v>200</v>
      </c>
      <c r="F147" s="14" t="s">
        <v>274</v>
      </c>
      <c r="G147" s="14">
        <f>SUM(H147:I147)</f>
        <v>240</v>
      </c>
      <c r="H147" s="14">
        <v>240</v>
      </c>
      <c r="I147" s="14" t="s">
        <v>274</v>
      </c>
      <c r="J147" s="14">
        <f>SUM(K147:L147)</f>
        <v>216.145</v>
      </c>
      <c r="K147" s="14">
        <v>216.145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 t="s">
        <v>20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50</v>
      </c>
      <c r="K149" s="14">
        <f>SUM(K151)</f>
        <v>50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SUM(E151:F151)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50</v>
      </c>
      <c r="K151" s="14">
        <v>50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274</v>
      </c>
      <c r="G152" s="14">
        <f>SUM(G154:G155)</f>
        <v>700</v>
      </c>
      <c r="H152" s="14">
        <f>SUM(H154:H155)</f>
        <v>700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700</v>
      </c>
      <c r="E155" s="14">
        <v>700</v>
      </c>
      <c r="F155" s="14" t="s">
        <v>274</v>
      </c>
      <c r="G155" s="14">
        <f>SUM(H155:I155)</f>
        <v>700</v>
      </c>
      <c r="H155" s="14">
        <v>700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3" ref="D162:L162">SUM(D164)</f>
        <v>24703.4</v>
      </c>
      <c r="E162" s="14">
        <f t="shared" si="13"/>
        <v>24703.4</v>
      </c>
      <c r="F162" s="14">
        <f t="shared" si="13"/>
        <v>0</v>
      </c>
      <c r="G162" s="14">
        <f t="shared" si="13"/>
        <v>130059.29999999999</v>
      </c>
      <c r="H162" s="14">
        <f>H164</f>
        <v>22508.4</v>
      </c>
      <c r="I162" s="14">
        <f t="shared" si="13"/>
        <v>107550.9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24703.4</v>
      </c>
      <c r="E164" s="14">
        <v>24703.4</v>
      </c>
      <c r="F164" s="14">
        <v>0</v>
      </c>
      <c r="G164" s="14">
        <f>SUM(H164+I164-H165)</f>
        <v>130059.29999999999</v>
      </c>
      <c r="H164" s="14">
        <v>22508.4</v>
      </c>
      <c r="I164" s="14">
        <v>107550.9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1041997.516</v>
      </c>
      <c r="E166" s="14" t="s">
        <v>45</v>
      </c>
      <c r="F166" s="14">
        <f>SUM(F168,F186,F192,F195)</f>
        <v>1041997.516</v>
      </c>
      <c r="G166" s="14">
        <f>SUM(G168,G186,G192,G195)</f>
        <v>1152057.1199999999</v>
      </c>
      <c r="H166" s="14" t="s">
        <v>45</v>
      </c>
      <c r="I166" s="14">
        <f>SUM(I168,I186,I192,I195)</f>
        <v>1152057.1199999999</v>
      </c>
      <c r="J166" s="14">
        <f>SUM(J168,J186,J192,J195)</f>
        <v>467959.62700000004</v>
      </c>
      <c r="K166" s="14" t="s">
        <v>45</v>
      </c>
      <c r="L166" s="14">
        <f>SUM(L168,L186,L192,L195)</f>
        <v>467959.62700000004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1039597.516</v>
      </c>
      <c r="E168" s="14" t="s">
        <v>274</v>
      </c>
      <c r="F168" s="14">
        <f>SUM(F170,F175,F180,)</f>
        <v>1039597.516</v>
      </c>
      <c r="G168" s="14">
        <f>SUM(G170,G175,G180,)</f>
        <v>1125357.1199999999</v>
      </c>
      <c r="H168" s="14" t="s">
        <v>274</v>
      </c>
      <c r="I168" s="14">
        <f>SUM(I170,I175,I180)</f>
        <v>1125357.1199999999</v>
      </c>
      <c r="J168" s="14">
        <f>SUM(J170,J175,J180,)</f>
        <v>446059.62700000004</v>
      </c>
      <c r="K168" s="14" t="s">
        <v>274</v>
      </c>
      <c r="L168" s="14">
        <f>SUM(L170,L175,L180)</f>
        <v>446059.62700000004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914417.816</v>
      </c>
      <c r="E170" s="14" t="s">
        <v>45</v>
      </c>
      <c r="F170" s="14">
        <f aca="true" t="shared" si="14" ref="F170:L170">SUM(F172:F174)</f>
        <v>914417.816</v>
      </c>
      <c r="G170" s="14">
        <f t="shared" si="14"/>
        <v>1013363.82</v>
      </c>
      <c r="H170" s="14">
        <f t="shared" si="14"/>
        <v>0</v>
      </c>
      <c r="I170" s="14">
        <f t="shared" si="14"/>
        <v>1013363.82</v>
      </c>
      <c r="J170" s="14">
        <f t="shared" si="14"/>
        <v>403334.177</v>
      </c>
      <c r="K170" s="14">
        <f t="shared" si="14"/>
        <v>0</v>
      </c>
      <c r="L170" s="14">
        <f t="shared" si="14"/>
        <v>403334.177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822013.155</v>
      </c>
      <c r="E173" s="14" t="s">
        <v>274</v>
      </c>
      <c r="F173" s="14">
        <v>822013.155</v>
      </c>
      <c r="G173" s="14">
        <f>SUM(H173:I173)</f>
        <v>918832.24</v>
      </c>
      <c r="H173" s="14" t="s">
        <v>274</v>
      </c>
      <c r="I173" s="14">
        <v>918832.24</v>
      </c>
      <c r="J173" s="14">
        <f>SUM(K173:L173)</f>
        <v>357515.139</v>
      </c>
      <c r="K173" s="14" t="s">
        <v>274</v>
      </c>
      <c r="L173" s="14">
        <v>357515.139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92404.661</v>
      </c>
      <c r="E174" s="14" t="s">
        <v>274</v>
      </c>
      <c r="F174" s="14">
        <v>92404.661</v>
      </c>
      <c r="G174" s="14">
        <f>SUM(H174:I174)</f>
        <v>94531.58</v>
      </c>
      <c r="H174" s="14" t="s">
        <v>274</v>
      </c>
      <c r="I174" s="14">
        <v>94531.58</v>
      </c>
      <c r="J174" s="14">
        <f>SUM(K174:L174)</f>
        <v>45819.038</v>
      </c>
      <c r="K174" s="14" t="s">
        <v>274</v>
      </c>
      <c r="L174" s="14">
        <v>45819.038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103179.7</v>
      </c>
      <c r="E175" s="14" t="s">
        <v>274</v>
      </c>
      <c r="F175" s="14">
        <f>SUM(F177:F179)</f>
        <v>103179.7</v>
      </c>
      <c r="G175" s="14">
        <f>SUM(G177:G179)</f>
        <v>93783.3</v>
      </c>
      <c r="H175" s="14" t="s">
        <v>274</v>
      </c>
      <c r="I175" s="14">
        <f>I177+I178+I179</f>
        <v>93783.3</v>
      </c>
      <c r="J175" s="14">
        <f>SUM(J177:J179)</f>
        <v>29788.45</v>
      </c>
      <c r="K175" s="14" t="s">
        <v>274</v>
      </c>
      <c r="L175" s="14">
        <f>SUM(L177:L179)</f>
        <v>29788.45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0</v>
      </c>
      <c r="E177" s="14" t="s">
        <v>274</v>
      </c>
      <c r="F177" s="14">
        <v>0</v>
      </c>
      <c r="G177" s="14">
        <f>SUM(H177:I177)</f>
        <v>0</v>
      </c>
      <c r="H177" s="14" t="s">
        <v>274</v>
      </c>
      <c r="I177" s="14">
        <v>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98179.7</v>
      </c>
      <c r="E178" s="14" t="s">
        <v>274</v>
      </c>
      <c r="F178" s="14">
        <v>98179.7</v>
      </c>
      <c r="G178" s="14">
        <f>SUM(H178:I178)</f>
        <v>72933.3</v>
      </c>
      <c r="H178" s="14" t="s">
        <v>274</v>
      </c>
      <c r="I178" s="14">
        <v>72933.3</v>
      </c>
      <c r="J178" s="14">
        <f>SUM(K178:L178)</f>
        <v>21948.45</v>
      </c>
      <c r="K178" s="14" t="s">
        <v>274</v>
      </c>
      <c r="L178" s="14">
        <v>21948.45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5000</v>
      </c>
      <c r="E179" s="14" t="s">
        <v>274</v>
      </c>
      <c r="F179" s="14">
        <v>5000</v>
      </c>
      <c r="G179" s="14">
        <f>SUM(H179:I179)</f>
        <v>20850</v>
      </c>
      <c r="H179" s="14" t="s">
        <v>274</v>
      </c>
      <c r="I179" s="14">
        <v>20850</v>
      </c>
      <c r="J179" s="14">
        <f>SUM(K179:L179)</f>
        <v>7840</v>
      </c>
      <c r="K179" s="14" t="s">
        <v>274</v>
      </c>
      <c r="L179" s="14">
        <v>7840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22000</v>
      </c>
      <c r="E180" s="14" t="s">
        <v>274</v>
      </c>
      <c r="F180" s="14">
        <f>SUM(F182:F185)</f>
        <v>22000</v>
      </c>
      <c r="G180" s="14">
        <f>SUM(G182:G185)</f>
        <v>18210</v>
      </c>
      <c r="H180" s="14" t="s">
        <v>274</v>
      </c>
      <c r="I180" s="14">
        <f>SUM(I182:I185)</f>
        <v>18210</v>
      </c>
      <c r="J180" s="14">
        <f>SUM(J182:J185)</f>
        <v>12937</v>
      </c>
      <c r="K180" s="14" t="s">
        <v>274</v>
      </c>
      <c r="L180" s="14">
        <f>SUM(L182:L185)</f>
        <v>12937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323</v>
      </c>
      <c r="C182" s="38">
        <v>5131</v>
      </c>
      <c r="D182" s="14">
        <f>SUM(E182:F182)</f>
        <v>0</v>
      </c>
      <c r="E182" s="14" t="s">
        <v>274</v>
      </c>
      <c r="F182" s="14" t="s">
        <v>20</v>
      </c>
      <c r="G182" s="14">
        <f>SUM(H182:I182)</f>
        <v>0</v>
      </c>
      <c r="H182" s="14" t="s">
        <v>274</v>
      </c>
      <c r="I182" s="14"/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22000</v>
      </c>
      <c r="E185" s="14" t="s">
        <v>274</v>
      </c>
      <c r="F185" s="14">
        <v>22000</v>
      </c>
      <c r="G185" s="14">
        <f>SUM(H185:I185)</f>
        <v>18210</v>
      </c>
      <c r="H185" s="14" t="s">
        <v>274</v>
      </c>
      <c r="I185" s="14">
        <v>18210</v>
      </c>
      <c r="J185" s="14">
        <f>SUM(K185:L185)</f>
        <v>12937</v>
      </c>
      <c r="K185" s="14" t="s">
        <v>34</v>
      </c>
      <c r="L185" s="14">
        <v>12937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2400</v>
      </c>
      <c r="E186" s="14" t="s">
        <v>274</v>
      </c>
      <c r="F186" s="14">
        <f aca="true" t="shared" si="15" ref="F186:L186">SUM(F188:F191)</f>
        <v>2400</v>
      </c>
      <c r="G186" s="14">
        <f t="shared" si="15"/>
        <v>26700</v>
      </c>
      <c r="H186" s="14" t="s">
        <v>274</v>
      </c>
      <c r="I186" s="14">
        <f t="shared" si="15"/>
        <v>26700</v>
      </c>
      <c r="J186" s="14">
        <f>SUM(K186:L186)</f>
        <v>21900</v>
      </c>
      <c r="K186" s="14">
        <f t="shared" si="15"/>
        <v>0</v>
      </c>
      <c r="L186" s="14">
        <f t="shared" si="15"/>
        <v>21900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2400</v>
      </c>
      <c r="E189" s="14" t="s">
        <v>274</v>
      </c>
      <c r="F189" s="14">
        <v>2400</v>
      </c>
      <c r="G189" s="14">
        <f>SUM(H189:I189)</f>
        <v>26700</v>
      </c>
      <c r="H189" s="14" t="s">
        <v>274</v>
      </c>
      <c r="I189" s="14">
        <v>26700</v>
      </c>
      <c r="J189" s="14">
        <f>SUM(K189:L189)</f>
        <v>21900</v>
      </c>
      <c r="K189" s="14" t="s">
        <v>274</v>
      </c>
      <c r="L189" s="14">
        <v>21900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6" ref="F195:L195">SUM(F197:F200)</f>
        <v>0</v>
      </c>
      <c r="G195" s="14">
        <f t="shared" si="16"/>
        <v>0</v>
      </c>
      <c r="H195" s="14" t="s">
        <v>274</v>
      </c>
      <c r="I195" s="14">
        <f t="shared" si="16"/>
        <v>0</v>
      </c>
      <c r="J195" s="14">
        <f t="shared" si="16"/>
        <v>0</v>
      </c>
      <c r="K195" s="14" t="s">
        <v>274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-25000</v>
      </c>
      <c r="E201" s="14" t="s">
        <v>274</v>
      </c>
      <c r="F201" s="14">
        <f aca="true" t="shared" si="17" ref="F201:L201">SUM(F203,F208,F216,F219,)</f>
        <v>-25000</v>
      </c>
      <c r="G201" s="14">
        <f t="shared" si="17"/>
        <v>-360000</v>
      </c>
      <c r="H201" s="14" t="s">
        <v>274</v>
      </c>
      <c r="I201" s="14">
        <f>SUM(I203,I208,I216,I219,)</f>
        <v>-360000</v>
      </c>
      <c r="J201" s="14">
        <f>SUM(J203,J219)</f>
        <v>-517419.98099999997</v>
      </c>
      <c r="K201" s="14" t="s">
        <v>274</v>
      </c>
      <c r="L201" s="14">
        <f t="shared" si="17"/>
        <v>-517419.98099999997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-2107</v>
      </c>
      <c r="H203" s="14" t="s">
        <v>45</v>
      </c>
      <c r="I203" s="14">
        <f>SUM(I205:I207)</f>
        <v>-2107</v>
      </c>
      <c r="J203" s="14">
        <f>SUM(J205:J207)</f>
        <v>-2280.986</v>
      </c>
      <c r="K203" s="14" t="s">
        <v>45</v>
      </c>
      <c r="L203" s="14">
        <f>SUM(L205:L207)</f>
        <v>-2280.986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-2107</v>
      </c>
      <c r="H207" s="14" t="s">
        <v>45</v>
      </c>
      <c r="I207" s="14">
        <v>-2107</v>
      </c>
      <c r="J207" s="14">
        <f>SUM(K207:L207)</f>
        <v>-2280.986</v>
      </c>
      <c r="K207" s="14" t="s">
        <v>45</v>
      </c>
      <c r="L207" s="14">
        <v>-2280.986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-25000</v>
      </c>
      <c r="E219" s="14" t="s">
        <v>45</v>
      </c>
      <c r="F219" s="14">
        <f>SUM(F221:F224)</f>
        <v>-25000</v>
      </c>
      <c r="G219" s="14">
        <f>SUM(G221:G224)</f>
        <v>-357893</v>
      </c>
      <c r="H219" s="14" t="s">
        <v>45</v>
      </c>
      <c r="I219" s="14">
        <f>SUM(I221:I224)</f>
        <v>-357893</v>
      </c>
      <c r="J219" s="14">
        <f>SUM(J221:J224)</f>
        <v>-515138.995</v>
      </c>
      <c r="K219" s="14" t="s">
        <v>45</v>
      </c>
      <c r="L219" s="14">
        <f>SUM(L221:L224)</f>
        <v>-515138.995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-25000</v>
      </c>
      <c r="E221" s="14" t="s">
        <v>45</v>
      </c>
      <c r="F221" s="14">
        <v>-25000</v>
      </c>
      <c r="G221" s="14">
        <f>SUM(H221:I221)</f>
        <v>-357893</v>
      </c>
      <c r="H221" s="14" t="s">
        <v>45</v>
      </c>
      <c r="I221" s="14">
        <v>-357893</v>
      </c>
      <c r="J221" s="14">
        <f>SUM(K221:L221)</f>
        <v>-515138.995</v>
      </c>
      <c r="K221" s="14" t="s">
        <v>45</v>
      </c>
      <c r="L221" s="14">
        <v>-515138.995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D6:F6"/>
    <mergeCell ref="G6:I6"/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9.5" customHeight="1">
      <c r="A2" s="102" t="s">
        <v>413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9.5" customHeight="1">
      <c r="A3" s="91" t="s">
        <v>557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19" t="s">
        <v>7</v>
      </c>
      <c r="B5" s="116"/>
      <c r="C5" s="119" t="s">
        <v>39</v>
      </c>
      <c r="D5" s="119"/>
      <c r="E5" s="119"/>
      <c r="F5" s="119" t="s">
        <v>40</v>
      </c>
      <c r="G5" s="119"/>
      <c r="H5" s="119"/>
      <c r="I5" s="120" t="s">
        <v>41</v>
      </c>
      <c r="J5" s="120"/>
      <c r="K5" s="120"/>
    </row>
    <row r="6" spans="1:11" ht="15">
      <c r="A6" s="119"/>
      <c r="B6" s="117"/>
      <c r="C6" s="11" t="s">
        <v>102</v>
      </c>
      <c r="D6" s="120" t="s">
        <v>36</v>
      </c>
      <c r="E6" s="120"/>
      <c r="F6" s="11" t="s">
        <v>102</v>
      </c>
      <c r="G6" s="120" t="s">
        <v>36</v>
      </c>
      <c r="H6" s="120"/>
      <c r="I6" s="11" t="s">
        <v>102</v>
      </c>
      <c r="J6" s="120" t="s">
        <v>36</v>
      </c>
      <c r="K6" s="120"/>
    </row>
    <row r="7" spans="1:11" ht="42.75" customHeight="1">
      <c r="A7" s="119"/>
      <c r="B7" s="118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-813525.879</v>
      </c>
      <c r="D9" s="3">
        <f>Եկամուտներ!E9-Գործառնական!G10</f>
        <v>-4257</v>
      </c>
      <c r="E9" s="3">
        <f>Եկամուտներ!F9-Գործառնական!H10</f>
        <v>-809268.879</v>
      </c>
      <c r="F9" s="3">
        <f>SUM(G9:H9)</f>
        <v>-813525.891</v>
      </c>
      <c r="G9" s="3">
        <f>Եկամուտներ!E9-Գործառնական!G10</f>
        <v>-4257</v>
      </c>
      <c r="H9" s="3">
        <f>Եկամուտներ!I9-Գործառնական!K10</f>
        <v>-809268.891</v>
      </c>
      <c r="I9" s="3">
        <f>SUM(J9:K9)</f>
        <v>234329.151</v>
      </c>
      <c r="J9" s="3">
        <f>Եկամուտներ!K9-Գործառնական!M10</f>
        <v>95713.49699999997</v>
      </c>
      <c r="K9" s="3">
        <f>Եկամուտներ!L9-Գործառնական!N10</f>
        <v>138615.65400000004</v>
      </c>
    </row>
  </sheetData>
  <sheetProtection/>
  <mergeCells count="11"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  <mergeCell ref="G6:H6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K70" sqref="K70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9.71093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24"/>
    </row>
    <row r="2" spans="1:12" ht="33" customHeight="1">
      <c r="A2" s="98" t="s">
        <v>414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24"/>
    </row>
    <row r="3" spans="1:12" ht="15">
      <c r="A3" s="125" t="s">
        <v>558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15">
      <c r="A4" s="41" t="s">
        <v>20</v>
      </c>
    </row>
    <row r="5" spans="1:12" ht="28.5" customHeight="1">
      <c r="A5" s="95" t="s">
        <v>7</v>
      </c>
      <c r="B5" s="129" t="s">
        <v>340</v>
      </c>
      <c r="C5" s="130"/>
      <c r="D5" s="126" t="s">
        <v>39</v>
      </c>
      <c r="E5" s="127"/>
      <c r="F5" s="128"/>
      <c r="G5" s="126" t="s">
        <v>40</v>
      </c>
      <c r="H5" s="127"/>
      <c r="I5" s="128"/>
      <c r="J5" s="126" t="s">
        <v>41</v>
      </c>
      <c r="K5" s="127"/>
      <c r="L5" s="128"/>
    </row>
    <row r="6" spans="1:12" ht="23.25" customHeight="1">
      <c r="A6" s="96"/>
      <c r="B6" s="131"/>
      <c r="C6" s="132"/>
      <c r="D6" s="95" t="s">
        <v>42</v>
      </c>
      <c r="E6" s="126" t="s">
        <v>36</v>
      </c>
      <c r="F6" s="128"/>
      <c r="G6" s="95" t="s">
        <v>43</v>
      </c>
      <c r="H6" s="126" t="s">
        <v>27</v>
      </c>
      <c r="I6" s="128"/>
      <c r="J6" s="95" t="s">
        <v>44</v>
      </c>
      <c r="K6" s="126" t="s">
        <v>27</v>
      </c>
      <c r="L6" s="128"/>
    </row>
    <row r="7" spans="1:12" ht="32.25" customHeight="1">
      <c r="A7" s="97"/>
      <c r="B7" s="42" t="s">
        <v>22</v>
      </c>
      <c r="C7" s="42" t="s">
        <v>21</v>
      </c>
      <c r="D7" s="97"/>
      <c r="E7" s="42" t="s">
        <v>87</v>
      </c>
      <c r="F7" s="42" t="s">
        <v>88</v>
      </c>
      <c r="G7" s="97"/>
      <c r="H7" s="42" t="s">
        <v>87</v>
      </c>
      <c r="I7" s="42" t="s">
        <v>88</v>
      </c>
      <c r="J7" s="97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813525.895</v>
      </c>
      <c r="E9" s="16">
        <f aca="true" t="shared" si="0" ref="E9:L9">SUM(E11,E71)</f>
        <v>4257</v>
      </c>
      <c r="F9" s="16">
        <f t="shared" si="0"/>
        <v>809268.895</v>
      </c>
      <c r="G9" s="16">
        <f t="shared" si="0"/>
        <v>813525.895</v>
      </c>
      <c r="H9" s="16">
        <f t="shared" si="0"/>
        <v>4257</v>
      </c>
      <c r="I9" s="16">
        <f t="shared" si="0"/>
        <v>809268.895</v>
      </c>
      <c r="J9" s="16">
        <f t="shared" si="0"/>
        <v>-234329.15099999984</v>
      </c>
      <c r="K9" s="16">
        <f t="shared" si="0"/>
        <v>-95713.497</v>
      </c>
      <c r="L9" s="16">
        <f t="shared" si="0"/>
        <v>-138615.65399999998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813525.895</v>
      </c>
      <c r="E11" s="16">
        <f aca="true" t="shared" si="1" ref="E11:L11">SUM(E13,E41)</f>
        <v>4257</v>
      </c>
      <c r="F11" s="16">
        <f t="shared" si="1"/>
        <v>809268.895</v>
      </c>
      <c r="G11" s="16">
        <f t="shared" si="1"/>
        <v>813525.895</v>
      </c>
      <c r="H11" s="16">
        <f t="shared" si="1"/>
        <v>4257</v>
      </c>
      <c r="I11" s="16">
        <f t="shared" si="1"/>
        <v>809268.895</v>
      </c>
      <c r="J11" s="16">
        <f t="shared" si="1"/>
        <v>-234329.15099999984</v>
      </c>
      <c r="K11" s="16">
        <f t="shared" si="1"/>
        <v>-95713.497</v>
      </c>
      <c r="L11" s="16">
        <f t="shared" si="1"/>
        <v>-138615.65399999998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813525.895</v>
      </c>
      <c r="E41" s="16">
        <f>SUM(F43,E48,E52,E67,E68,E69)</f>
        <v>4257</v>
      </c>
      <c r="F41" s="16">
        <f aca="true" t="shared" si="7" ref="F41:L41">SUM(F43,F48,F52,F67,F68,F69)</f>
        <v>809268.895</v>
      </c>
      <c r="G41" s="16">
        <f t="shared" si="7"/>
        <v>813525.895</v>
      </c>
      <c r="H41" s="16">
        <f t="shared" si="7"/>
        <v>4257</v>
      </c>
      <c r="I41" s="16">
        <f>SUM(I43,I48,I52,K67,K68,I69)</f>
        <v>809268.895</v>
      </c>
      <c r="J41" s="16">
        <f t="shared" si="7"/>
        <v>-234329.15099999984</v>
      </c>
      <c r="K41" s="16">
        <f t="shared" si="7"/>
        <v>-95713.497</v>
      </c>
      <c r="L41" s="16">
        <f t="shared" si="7"/>
        <v>-138615.65399999998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813525.895</v>
      </c>
      <c r="E52" s="16">
        <f aca="true" t="shared" si="9" ref="E52:L52">SUM(E54,E60)-E57</f>
        <v>4257</v>
      </c>
      <c r="F52" s="16">
        <f t="shared" si="9"/>
        <v>809268.895</v>
      </c>
      <c r="G52" s="16">
        <f t="shared" si="9"/>
        <v>813525.895</v>
      </c>
      <c r="H52" s="16">
        <f t="shared" si="9"/>
        <v>4257</v>
      </c>
      <c r="I52" s="16">
        <f t="shared" si="9"/>
        <v>809268.895</v>
      </c>
      <c r="J52" s="16">
        <f t="shared" si="9"/>
        <v>1021254.5160000001</v>
      </c>
      <c r="K52" s="16">
        <f t="shared" si="9"/>
        <v>4257</v>
      </c>
      <c r="L52" s="16">
        <f t="shared" si="9"/>
        <v>1016997.516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122310.139</v>
      </c>
      <c r="E54" s="16">
        <f>SUM(E58:E59)</f>
        <v>122310.139</v>
      </c>
      <c r="F54" s="16" t="s">
        <v>45</v>
      </c>
      <c r="G54" s="16">
        <f>SUM(H54:I54)</f>
        <v>122310.139</v>
      </c>
      <c r="H54" s="16">
        <v>122310.139</v>
      </c>
      <c r="I54" s="16" t="s">
        <v>45</v>
      </c>
      <c r="J54" s="16">
        <f>SUM(K54:L54)</f>
        <v>122310.139</v>
      </c>
      <c r="K54" s="16">
        <f>SUM(K58,K59)</f>
        <v>122310.139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4257</v>
      </c>
      <c r="E56" s="16">
        <v>4257</v>
      </c>
      <c r="F56" s="16" t="s">
        <v>45</v>
      </c>
      <c r="G56" s="16">
        <f>SUM(H56:I56)</f>
        <v>4257</v>
      </c>
      <c r="H56" s="16">
        <v>4257</v>
      </c>
      <c r="I56" s="16" t="s">
        <v>45</v>
      </c>
      <c r="J56" s="16">
        <f>SUM(K56:L56)</f>
        <v>4257</v>
      </c>
      <c r="K56" s="16">
        <v>4257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118053.139</v>
      </c>
      <c r="E57" s="16">
        <f>SUM(E54-E56)</f>
        <v>118053.139</v>
      </c>
      <c r="F57" s="16"/>
      <c r="G57" s="16">
        <f>SUM(H57:I57)</f>
        <v>118053.139</v>
      </c>
      <c r="H57" s="16">
        <f>SUM(H54-H56)</f>
        <v>118053.139</v>
      </c>
      <c r="I57" s="16"/>
      <c r="J57" s="16">
        <f>SUM(K57:L57)</f>
        <v>118053.139</v>
      </c>
      <c r="K57" s="16">
        <f>SUM(K54-K56)</f>
        <v>118053.139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122310.139</v>
      </c>
      <c r="E58" s="16">
        <v>122310.139</v>
      </c>
      <c r="F58" s="16" t="s">
        <v>45</v>
      </c>
      <c r="G58" s="16">
        <f>H58</f>
        <v>122310.139</v>
      </c>
      <c r="H58" s="16">
        <v>122310.139</v>
      </c>
      <c r="I58" s="16" t="s">
        <v>45</v>
      </c>
      <c r="J58" s="16">
        <f>SUM(K58:L58)</f>
        <v>122310.139</v>
      </c>
      <c r="K58" s="16">
        <v>122310.139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809268.895</v>
      </c>
      <c r="E60" s="16">
        <f t="shared" si="10"/>
        <v>0</v>
      </c>
      <c r="F60" s="16">
        <f t="shared" si="10"/>
        <v>809268.895</v>
      </c>
      <c r="G60" s="16">
        <f t="shared" si="10"/>
        <v>809268.895</v>
      </c>
      <c r="H60" s="16">
        <f t="shared" si="10"/>
        <v>0</v>
      </c>
      <c r="I60" s="16">
        <f t="shared" si="10"/>
        <v>809268.895</v>
      </c>
      <c r="J60" s="16">
        <f>SUM(J62,J66)</f>
        <v>1016997.516</v>
      </c>
      <c r="K60" s="16">
        <f t="shared" si="10"/>
        <v>0</v>
      </c>
      <c r="L60" s="16">
        <f t="shared" si="10"/>
        <v>1016997.516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691215.756</v>
      </c>
      <c r="E62" s="16" t="s">
        <v>45</v>
      </c>
      <c r="F62" s="16">
        <f>SUM(F64,F65)</f>
        <v>691215.756</v>
      </c>
      <c r="G62" s="16">
        <f>SUM(H62:I62)</f>
        <v>691215.756</v>
      </c>
      <c r="H62" s="16" t="s">
        <v>45</v>
      </c>
      <c r="I62" s="16">
        <f>SUM(I64,I65)</f>
        <v>691215.756</v>
      </c>
      <c r="J62" s="16">
        <f>SUM(J64,J65)</f>
        <v>898944.377</v>
      </c>
      <c r="K62" s="16" t="s">
        <v>45</v>
      </c>
      <c r="L62" s="16">
        <f>SUM(L64,L65)</f>
        <v>898944.377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691215.756</v>
      </c>
      <c r="E64" s="16" t="s">
        <v>45</v>
      </c>
      <c r="F64" s="16">
        <v>691215.756</v>
      </c>
      <c r="G64" s="16">
        <f aca="true" t="shared" si="12" ref="G64:G70">SUM(H64:I64)</f>
        <v>691215.756</v>
      </c>
      <c r="H64" s="16" t="s">
        <v>45</v>
      </c>
      <c r="I64" s="16">
        <v>691215.756</v>
      </c>
      <c r="J64" s="16">
        <f>SUM(K64:L64)</f>
        <v>898944.377</v>
      </c>
      <c r="K64" s="16" t="s">
        <v>45</v>
      </c>
      <c r="L64" s="16">
        <v>898944.377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118053.139</v>
      </c>
      <c r="E66" s="16" t="s">
        <v>45</v>
      </c>
      <c r="F66" s="16">
        <f>SUM(E57)</f>
        <v>118053.139</v>
      </c>
      <c r="G66" s="16">
        <f t="shared" si="12"/>
        <v>118053.139</v>
      </c>
      <c r="H66" s="16" t="s">
        <v>45</v>
      </c>
      <c r="I66" s="16">
        <f>SUM(H57)</f>
        <v>118053.139</v>
      </c>
      <c r="J66" s="16">
        <f>L66</f>
        <v>118053.139</v>
      </c>
      <c r="K66" s="16" t="s">
        <v>45</v>
      </c>
      <c r="L66" s="16">
        <v>118053.139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-1255583.667</v>
      </c>
      <c r="K69" s="16">
        <v>-99970.497</v>
      </c>
      <c r="L69" s="16">
        <v>-1155613.17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22" t="s">
        <v>526</v>
      </c>
      <c r="E92" s="122"/>
      <c r="F92" s="121" t="s">
        <v>524</v>
      </c>
      <c r="G92" s="121"/>
    </row>
    <row r="93" ht="15" hidden="1"/>
    <row r="94" ht="15" hidden="1"/>
    <row r="95" spans="2:7" ht="30.75" customHeight="1" hidden="1">
      <c r="B95" s="41" t="s">
        <v>523</v>
      </c>
      <c r="D95" s="123" t="s">
        <v>526</v>
      </c>
      <c r="E95" s="123"/>
      <c r="F95" s="121" t="s">
        <v>525</v>
      </c>
      <c r="G95" s="121"/>
    </row>
    <row r="96" ht="15" hidden="1"/>
    <row r="97" ht="15" hidden="1"/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2023-01-14T08:36:47Z</dcterms:modified>
  <cp:category/>
  <cp:version/>
  <cp:contentType/>
  <cp:contentStatus/>
</cp:coreProperties>
</file>