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65356" windowWidth="12360" windowHeight="9300" activeTab="5"/>
  </bookViews>
  <sheets>
    <sheet name="Կազմ 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1'!$3:$6</definedName>
    <definedName name="_xlnm.Print_Titles" localSheetId="2">'Հատված 2'!$5:$7</definedName>
    <definedName name="_xlnm.Print_Titles" localSheetId="3">'Հատված 3'!$5:$7</definedName>
    <definedName name="_xlnm.Print_Titles" localSheetId="4">'Հատված 4-5'!$20:$20</definedName>
    <definedName name="_xlnm.Print_Titles" localSheetId="5">'Հատված 6'!$5:$7</definedName>
    <definedName name="_xlnm.Print_Area" localSheetId="1">'Հատված 1'!$A$1:$F$112</definedName>
    <definedName name="_xlnm.Print_Area" localSheetId="2">'Հատված 2'!$A$1:$I$224</definedName>
    <definedName name="_xlnm.Print_Area" localSheetId="5">'Հատված 6'!$B$1:$K$471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87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<sst xmlns="http://schemas.openxmlformats.org/spreadsheetml/2006/main" count="2453" uniqueCount="1047">
  <si>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</si>
  <si>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</si>
  <si>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</si>
  <si>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</si>
  <si>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</si>
  <si>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</si>
  <si>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</si>
  <si>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</si>
  <si>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</si>
  <si>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</si>
  <si>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</si>
  <si>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</si>
  <si>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</si>
  <si>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</si>
  <si>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</si>
  <si>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</si>
  <si>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</si>
  <si>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</si>
  <si>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</si>
  <si>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</si>
  <si>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</si>
  <si>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</si>
  <si>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</si>
  <si>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</si>
  <si>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</si>
  <si>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</si>
  <si>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</si>
  <si>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</si>
  <si>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</si>
  <si>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</si>
  <si>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</si>
  <si>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</si>
  <si>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</si>
  <si>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</si>
  <si>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</si>
  <si>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</si>
  <si>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</si>
  <si>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</si>
  <si>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</si>
  <si>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</si>
  <si>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</si>
  <si>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</si>
  <si>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</si>
  <si>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</si>
  <si>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</si>
  <si>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</si>
  <si>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</si>
  <si>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</si>
  <si>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</si>
  <si>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</si>
  <si>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</si>
  <si>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</si>
  <si>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</si>
  <si>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</si>
  <si>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</si>
  <si>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</si>
  <si>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</si>
  <si>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</si>
  <si>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</si>
  <si>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</si>
  <si>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</si>
  <si>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</si>
  <si>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</si>
  <si>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</si>
  <si>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</si>
  <si>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</si>
  <si>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</si>
  <si>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</si>
  <si>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</si>
  <si>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</si>
  <si>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</si>
  <si>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</si>
  <si>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</si>
  <si>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</si>
  <si>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</si>
  <si>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</si>
  <si>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</si>
  <si>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</si>
  <si>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</si>
  <si>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</si>
  <si>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</si>
  <si>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</si>
  <si>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</si>
  <si>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</si>
  <si>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</si>
  <si>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</si>
  <si>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</si>
  <si>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</si>
  <si>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</si>
  <si>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</si>
  <si>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</si>
  <si>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</si>
  <si>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</si>
  <si>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</si>
  <si>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</si>
  <si>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</si>
  <si>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</si>
  <si>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</si>
  <si>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</si>
  <si>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</si>
  <si>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</si>
  <si>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</si>
  <si>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</si>
  <si>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</si>
  <si>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</si>
  <si>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</si>
  <si>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</si>
  <si>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</si>
  <si>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</si>
  <si>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</si>
  <si>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</si>
  <si>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</si>
  <si>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</si>
  <si>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</si>
  <si>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</si>
  <si>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</si>
  <si>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</si>
  <si>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</si>
  <si>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</si>
  <si>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</si>
  <si>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</si>
  <si>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</si>
  <si>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</si>
  <si>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8199³</t>
  </si>
  <si>
    <t xml:space="preserve"> NN </t>
  </si>
  <si>
    <t>3</t>
  </si>
  <si>
    <t xml:space="preserve"> -ÎáÙáõÝ³É Í³é³ÛáõÃÛáõÝÝ»ñ</t>
  </si>
  <si>
    <t xml:space="preserve"> -¶áõÛùÇ ¨ ë³ñù³íáñáõÙÝ»ñÇ í³ñÓ³Ï³ÉáõÃÛáõÝ</t>
  </si>
  <si>
    <t xml:space="preserve"> -²ñï³ë³ÑÙ³ÝÛ³Ý ·áñÍáõÕáõÙÝ»ñÇ ·Íáí Í³Ëë»ñ</t>
  </si>
  <si>
    <t xml:space="preserve"> -ÀÝ¹Ñ³Ýáõñ µÝáõÛÃÇ ³ÛÉ Í³é³ÛáõÃÛáõÝÝ»ñ</t>
  </si>
  <si>
    <t xml:space="preserve"> -Þ»Ýù»ñÇ ¨ Ï³éáõÛóÝ»ñÇ ÁÝÃ³óÇÏ Ýáñá·áõÙ ¨ å³Ñå³ÝáõÙ</t>
  </si>
  <si>
    <t xml:space="preserve"> -Ð³ïáõÏ Ýå³ï³Ï³ÛÇÝ ³ÛÉ ÝÛáõÃ»ñ</t>
  </si>
  <si>
    <t xml:space="preserve"> -êáõµëÇ¹Ç³Ý»ñ áã-ýÇÝ³Ýë³Ï³Ý å»ï³Ï³Ý (h³Ù³ÛÝù³ÛÇÝ) Ï³½Ù³Ï»ñåáõÃÛáõÝÝ»ñÇÝ </t>
  </si>
  <si>
    <t>7</t>
  </si>
  <si>
    <t>8</t>
  </si>
  <si>
    <t>9</t>
  </si>
  <si>
    <t>1145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</si>
  <si>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</si>
  <si>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</si>
  <si>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</si>
  <si>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</si>
  <si>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</si>
  <si>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</si>
  <si>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</si>
  <si>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</si>
  <si>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</si>
  <si>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</si>
  <si>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</si>
  <si>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</si>
  <si>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</si>
  <si>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</si>
  <si>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</si>
  <si>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</si>
  <si>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</si>
  <si>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</si>
  <si>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 xml:space="preserve">                     </t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</si>
  <si>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</si>
  <si>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</si>
  <si>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</si>
  <si>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</si>
  <si>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</si>
  <si>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</si>
  <si>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</si>
  <si>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</si>
  <si>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</si>
  <si>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</si>
  <si>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</si>
  <si>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</si>
  <si>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</si>
  <si>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</si>
  <si>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</si>
  <si>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</si>
  <si>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</si>
  <si>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</si>
  <si>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</si>
  <si>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</si>
  <si>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</si>
  <si>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</si>
  <si>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</si>
  <si>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</si>
  <si>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</si>
  <si>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</si>
  <si>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</si>
  <si>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</si>
  <si>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</si>
  <si>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</si>
  <si>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</si>
  <si>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</si>
  <si>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</si>
  <si>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</si>
  <si>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</si>
  <si>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</si>
  <si>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</si>
  <si>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</si>
  <si>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</si>
  <si>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</si>
  <si>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</si>
  <si>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</si>
  <si>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</si>
  <si>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</si>
  <si>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</si>
  <si>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</si>
  <si>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</si>
  <si>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</si>
  <si>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</si>
  <si>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</si>
  <si>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</si>
  <si>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</si>
  <si>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</si>
  <si>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</si>
  <si>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</si>
  <si>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</si>
  <si>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</si>
  <si>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</si>
  <si>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</si>
  <si>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</si>
  <si>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</si>
  <si>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</si>
  <si>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</si>
  <si>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</si>
  <si>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</si>
  <si>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</si>
  <si>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</si>
  <si>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</si>
  <si>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</si>
  <si>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</si>
  <si>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</si>
  <si>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</si>
  <si>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</si>
  <si>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</si>
  <si>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</si>
  <si>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</si>
  <si>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</si>
  <si>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</si>
  <si>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</si>
  <si>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</si>
  <si>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</si>
  <si>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</si>
  <si>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</si>
  <si>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</si>
  <si>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</si>
  <si>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</si>
  <si>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</si>
  <si>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</si>
  <si>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</si>
  <si>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</si>
  <si>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</si>
  <si>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</si>
  <si>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</si>
  <si>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</si>
  <si>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</si>
  <si>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</si>
  <si>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</si>
  <si>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</si>
  <si>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</si>
  <si>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</si>
  <si>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</si>
  <si>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</si>
  <si>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</si>
  <si>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</si>
  <si>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</si>
  <si>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</si>
  <si>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</si>
  <si>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</si>
  <si>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</si>
  <si>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</si>
  <si>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</si>
  <si>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</si>
  <si>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</si>
  <si>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</si>
  <si>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</si>
  <si>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</si>
  <si>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</si>
  <si>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</si>
  <si>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</si>
  <si>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</si>
  <si>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</si>
  <si>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</si>
  <si>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</si>
  <si>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</si>
  <si>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</si>
  <si>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</si>
  <si>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</si>
  <si>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</si>
  <si>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</si>
  <si>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</si>
  <si>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</si>
  <si>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</si>
  <si>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</si>
  <si>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</si>
  <si>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</si>
  <si>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</si>
  <si>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</si>
  <si>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</si>
  <si>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</si>
  <si>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</si>
  <si>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</si>
  <si>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</si>
  <si>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</si>
  <si>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</si>
  <si>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</si>
  <si>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</si>
  <si>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</si>
  <si>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</si>
  <si>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</si>
  <si>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</si>
  <si>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</si>
  <si>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</si>
  <si>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</si>
  <si>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</si>
  <si>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</si>
  <si>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</si>
  <si>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</si>
  <si>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</si>
  <si>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</si>
  <si>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</si>
  <si>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</si>
  <si>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- ²ßË³ï³Ï³½ÙÇ Ù³ëÝ³·Çï³Ï³Ý ½³ñ·³óÙ³Ý Í³é³ÛáõÃÛáõÝÝ»ñ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</si>
  <si>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</si>
  <si>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</si>
  <si>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</si>
  <si>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</si>
  <si>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</si>
  <si>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</si>
  <si>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</si>
  <si>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</si>
  <si>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</si>
  <si>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</si>
  <si>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</si>
  <si>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</si>
  <si>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</si>
  <si>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</si>
  <si>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</si>
  <si>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</si>
  <si>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</si>
  <si>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</si>
  <si>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</si>
  <si>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</si>
  <si>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</si>
  <si>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</si>
  <si>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</si>
  <si>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</si>
  <si>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</si>
  <si>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</si>
  <si>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</si>
  <si>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</si>
  <si>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</si>
  <si>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</si>
  <si>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</si>
  <si>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</si>
  <si>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</si>
  <si>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</si>
  <si>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</si>
  <si>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</si>
  <si>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</si>
  <si>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</si>
  <si>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</si>
  <si>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</si>
  <si>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</si>
  <si>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</si>
  <si>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</si>
  <si>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</si>
  <si>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</si>
  <si>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</si>
  <si>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</si>
  <si>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</si>
  <si>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</si>
  <si>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</si>
  <si>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</si>
  <si>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</si>
  <si>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</si>
  <si>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</si>
  <si>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</si>
  <si>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</si>
  <si>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</si>
  <si>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</si>
  <si>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</si>
  <si>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</si>
  <si>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</si>
  <si>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</si>
  <si>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</si>
  <si>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</si>
  <si>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</si>
  <si>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</si>
  <si>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</si>
  <si>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</si>
  <si>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</si>
  <si>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</si>
  <si>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</si>
  <si>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</si>
  <si>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</si>
  <si>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</si>
  <si>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</si>
  <si>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</si>
  <si>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</si>
  <si>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</si>
  <si>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</si>
  <si>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</si>
  <si>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</si>
  <si>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</si>
  <si>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</si>
  <si>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</si>
  <si>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</si>
  <si>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</si>
  <si>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</si>
  <si>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</si>
  <si>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</si>
  <si>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</si>
  <si>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</si>
  <si>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</si>
  <si>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</si>
  <si>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</si>
  <si>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</si>
  <si>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</si>
  <si>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</si>
  <si>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</si>
  <si>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</si>
  <si>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</si>
  <si>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</si>
  <si>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</si>
  <si>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</si>
  <si>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ՀՀ  ԿՈՏԱՅՔԻ  ՄԱՐԶԻ</t>
  </si>
  <si>
    <t>ՋՐՎԵԺ  ՀԱՄԱՅՆՔԻ</t>
  </si>
  <si>
    <t>Հաստատված է համայնքի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</si>
  <si>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</si>
  <si>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</si>
  <si>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</si>
  <si>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</si>
  <si>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</si>
  <si>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</si>
  <si>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</si>
  <si>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</si>
  <si>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</si>
  <si>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</si>
  <si>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</si>
  <si>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</si>
  <si>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</si>
  <si>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</si>
  <si>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</si>
  <si>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</si>
  <si>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</si>
  <si>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</si>
  <si>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</si>
  <si>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</si>
  <si>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</si>
  <si>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</si>
  <si>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</si>
  <si>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</si>
  <si>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</si>
  <si>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</si>
  <si>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</si>
  <si>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</si>
  <si>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</si>
  <si>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</si>
  <si>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</si>
  <si>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</si>
  <si>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</si>
  <si>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</si>
  <si>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</si>
  <si>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</si>
  <si>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</si>
  <si>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</si>
  <si>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</si>
  <si>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</si>
  <si>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</si>
  <si>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</si>
  <si>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</si>
  <si>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</si>
  <si>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</si>
  <si>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</si>
  <si>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</si>
  <si>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</si>
  <si>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</si>
  <si>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</si>
  <si>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</si>
  <si>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</si>
  <si>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</si>
  <si>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</si>
  <si>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</si>
  <si>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</si>
  <si>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</si>
  <si>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</si>
  <si>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</si>
  <si>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</si>
  <si>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</si>
  <si>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</si>
  <si>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</si>
  <si>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</si>
  <si>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</si>
  <si>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</si>
  <si>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</si>
  <si>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</si>
  <si>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</si>
  <si>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</si>
  <si>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</si>
  <si>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</si>
  <si>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</si>
  <si>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</si>
  <si>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</si>
  <si>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</si>
  <si>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</si>
  <si>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</si>
  <si>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</si>
  <si>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</si>
  <si>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</si>
  <si>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</si>
  <si>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</si>
  <si>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</si>
  <si>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</si>
  <si>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</si>
  <si>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</si>
  <si>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</si>
  <si>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</si>
  <si>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</si>
  <si>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</si>
  <si>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</si>
  <si>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</si>
  <si>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</si>
  <si>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</si>
  <si>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</si>
  <si>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</si>
  <si>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</si>
  <si>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</si>
  <si>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 xml:space="preserve"> ՀԱՏՎԱԾ 2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</si>
  <si>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</si>
  <si>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</si>
  <si>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</si>
  <si>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</si>
  <si>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</si>
  <si>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</si>
  <si>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</si>
  <si>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</si>
  <si>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</si>
  <si>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</si>
  <si>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</si>
  <si>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</si>
  <si>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</si>
  <si>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</si>
  <si>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</si>
  <si>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</si>
  <si>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</si>
  <si>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</si>
  <si>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</si>
  <si>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</si>
  <si>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</si>
  <si>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</si>
  <si>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</si>
  <si>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</si>
  <si>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</si>
  <si>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</si>
  <si>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</si>
  <si>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</si>
  <si>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</si>
  <si>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</si>
  <si>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</si>
  <si>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</si>
  <si>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</si>
  <si>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</si>
  <si>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</si>
  <si>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</si>
  <si>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</si>
  <si>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</si>
  <si>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</si>
  <si>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</si>
  <si>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</si>
  <si>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</si>
  <si>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</si>
  <si>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</si>
  <si>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</si>
  <si>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</si>
  <si>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</si>
  <si>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 xml:space="preserve">ՀԱՍԱՐԱԿԱԿԱՆ ԿԱՐԳ, ԱՆՎՏԱՆԳՈՒԹՅՈՒՆ և ԴԱՏԱԿԱՆ ԳՈՐԾՈՒՆԵՈՒԹՅՈՒՆ, (տող2310+տող2320+տող2330+տող2340+տող2350+տող2360+տող2370), այդ թվում` 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</si>
  <si>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</si>
  <si>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</si>
  <si>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</si>
  <si>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</si>
  <si>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</si>
  <si>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</si>
  <si>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</si>
  <si>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</si>
  <si>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</si>
  <si>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</si>
  <si>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</si>
  <si>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</si>
  <si>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</si>
  <si>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</si>
  <si>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</si>
  <si>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</si>
  <si>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</si>
  <si>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</si>
  <si>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</si>
  <si>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</si>
  <si>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</si>
  <si>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</si>
  <si>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</si>
  <si>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</si>
  <si>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</si>
  <si>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</si>
  <si>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</si>
  <si>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</si>
  <si>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</si>
  <si>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</si>
  <si>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</si>
  <si>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</si>
  <si>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</si>
  <si>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</si>
  <si>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</si>
  <si>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</si>
  <si>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</si>
  <si>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</si>
  <si>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</si>
  <si>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</si>
  <si>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</si>
  <si>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</si>
  <si>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</si>
  <si>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</si>
  <si>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</si>
  <si>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</si>
  <si>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</si>
  <si>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</si>
  <si>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</si>
  <si>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</si>
  <si>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</si>
  <si>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</si>
  <si>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</si>
  <si>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</si>
  <si>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</si>
  <si>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</si>
  <si>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</si>
  <si>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</si>
  <si>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</si>
  <si>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</si>
  <si>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</si>
  <si>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</si>
  <si>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</si>
  <si>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</si>
  <si>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</si>
  <si>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</si>
  <si>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</si>
  <si>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</si>
  <si>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</si>
  <si>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</si>
  <si>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</si>
  <si>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</si>
  <si>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</si>
  <si>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</si>
  <si>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</si>
  <si>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</si>
  <si>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</si>
  <si>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</si>
  <si>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</si>
  <si>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</si>
  <si>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</si>
  <si>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</si>
  <si>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</si>
  <si>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</si>
  <si>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</si>
  <si>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</si>
  <si>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</si>
  <si>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</si>
  <si>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</si>
  <si>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</si>
  <si>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</si>
  <si>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</si>
  <si>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</si>
  <si>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</si>
  <si>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</si>
  <si>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</si>
  <si>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</si>
  <si>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</si>
  <si>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</si>
  <si>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</si>
  <si>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</si>
  <si>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</si>
  <si>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</si>
  <si>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</si>
  <si>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</si>
  <si>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</si>
  <si>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</si>
  <si>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</si>
  <si>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</si>
  <si>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</si>
  <si>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</si>
  <si>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</si>
  <si>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</si>
  <si>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</si>
  <si>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</si>
  <si>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</si>
  <si>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</si>
  <si>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</si>
  <si>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</si>
  <si>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</si>
  <si>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</si>
  <si>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</si>
  <si>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</si>
  <si>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</si>
  <si>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</si>
  <si>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</si>
  <si>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</si>
  <si>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</si>
  <si>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</si>
  <si>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</si>
  <si>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</si>
  <si>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</si>
  <si>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</si>
  <si>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</si>
  <si>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</si>
  <si>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</si>
  <si>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</si>
  <si>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</si>
  <si>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</si>
  <si>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</si>
  <si>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</si>
  <si>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</si>
  <si>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</si>
  <si>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</si>
  <si>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</si>
  <si>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</si>
  <si>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</si>
  <si>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</si>
  <si>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</si>
  <si>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</si>
  <si>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</si>
  <si>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</si>
  <si>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</si>
  <si>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</si>
  <si>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</si>
  <si>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</si>
  <si>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</si>
  <si>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</si>
  <si>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</si>
  <si>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</si>
  <si>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</si>
  <si>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</si>
  <si>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</si>
  <si>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</si>
  <si>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</si>
  <si>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</si>
  <si>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</si>
  <si>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</si>
  <si>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</si>
  <si>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</si>
  <si>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</si>
  <si>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</si>
  <si>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</si>
  <si>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</si>
  <si>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</si>
  <si>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</si>
  <si>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</si>
  <si>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</si>
  <si>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</si>
  <si>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</si>
  <si>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</si>
  <si>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</si>
  <si>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</si>
  <si>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</si>
  <si>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</si>
  <si>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</si>
  <si>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</si>
  <si>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</si>
  <si>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</si>
  <si>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</si>
  <si>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</si>
  <si>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</si>
  <si>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</si>
  <si>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</si>
  <si>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</si>
  <si>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</si>
  <si>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</si>
  <si>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</si>
  <si>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</si>
  <si>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</si>
  <si>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</si>
  <si>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</si>
  <si>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</si>
  <si>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</si>
  <si>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</si>
  <si>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</si>
  <si>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</si>
  <si>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</si>
  <si>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</si>
  <si>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</si>
  <si>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</si>
  <si>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</si>
  <si>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</si>
  <si>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</si>
  <si>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</si>
  <si>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</si>
  <si>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</si>
  <si>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</si>
  <si>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</si>
  <si>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</si>
  <si>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</si>
  <si>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</si>
  <si>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</si>
  <si>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</si>
  <si>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</si>
  <si>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</si>
  <si>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</si>
  <si>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</si>
  <si>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</si>
  <si>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</si>
  <si>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</si>
  <si>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</si>
  <si>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</si>
  <si>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</si>
  <si>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</si>
  <si>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</si>
  <si>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</si>
  <si>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</si>
  <si>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</si>
  <si>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</si>
  <si>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</si>
  <si>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</si>
  <si>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</si>
  <si>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</si>
  <si>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</si>
  <si>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</si>
  <si>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</si>
  <si>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</si>
  <si>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</si>
  <si>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</si>
  <si>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</si>
  <si>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</si>
  <si>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</si>
  <si>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</si>
  <si>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</si>
  <si>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</si>
  <si>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</si>
  <si>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</si>
  <si>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</si>
  <si>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</si>
  <si>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</si>
  <si>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</si>
  <si>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</si>
  <si>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</si>
  <si>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</si>
  <si>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</si>
  <si>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</si>
  <si>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</si>
  <si>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</si>
  <si>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</si>
  <si>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</si>
  <si>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</si>
  <si>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</si>
  <si>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</si>
  <si>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</si>
  <si>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</si>
  <si>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</si>
  <si>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</si>
  <si>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</si>
  <si>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</si>
  <si>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</si>
  <si>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</si>
  <si>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</si>
  <si>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</si>
  <si>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</si>
  <si>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</si>
  <si>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</si>
  <si>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</si>
  <si>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</si>
  <si>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</si>
  <si>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</si>
  <si>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</si>
  <si>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</si>
  <si>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</si>
  <si>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</si>
  <si>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</si>
  <si>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</si>
  <si>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</si>
  <si>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</si>
  <si>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</si>
  <si>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</si>
  <si>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</si>
  <si>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</si>
  <si>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</si>
  <si>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</si>
  <si>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</si>
  <si>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</si>
  <si>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</si>
  <si>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</si>
  <si>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</si>
  <si>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</si>
  <si>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</si>
  <si>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</si>
  <si>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</si>
  <si>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</si>
  <si>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</si>
  <si>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</si>
  <si>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</si>
  <si>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</si>
  <si>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</si>
  <si>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</si>
  <si>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</si>
  <si>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</si>
  <si>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</si>
  <si>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</si>
  <si>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</si>
  <si>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</si>
  <si>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</si>
  <si>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</si>
  <si>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</si>
  <si>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</si>
  <si>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</si>
  <si>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</si>
  <si>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</si>
  <si>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</si>
  <si>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</si>
  <si>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</si>
  <si>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</si>
  <si>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</si>
  <si>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</si>
  <si>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</si>
  <si>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</si>
  <si>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</si>
  <si>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</si>
  <si>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</si>
  <si>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</si>
  <si>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Բյուջետային ծախսերի տնտեսագիտական դասակարգման հոդվածների </t>
  </si>
  <si>
    <t>անվանումները</t>
  </si>
  <si>
    <t>ԸՆԴԱՄԵՆԸ, 
(տող 8100+տող 8200), (տող 8000 հակառակ նշանով), այդ թվում`</t>
  </si>
  <si>
    <t xml:space="preserve"> Ա. ՆԵՐՔԻՆ ԱՂԲՅՈՒՐՆԵՐ, 
(տող 8110+տող 8160),(տող 8010-տող 8200) այդ թվում`</t>
  </si>
  <si>
    <t xml:space="preserve">1. ՓՈԽԱՌՈՒ ՄԻՋՈՑՆԵՐ, 
(տող 8111+տող 8120), այդ թվում` </t>
  </si>
  <si>
    <t xml:space="preserve"> 1.1. Արժեթղթեր (բացառությամբ բաժնետոմսերի և կապիտալում այլ մասնակցության) (տող 8112+տող 8113)</t>
  </si>
  <si>
    <t xml:space="preserve">որից` </t>
  </si>
  <si>
    <t xml:space="preserve">1.2.1. Վարկեր, (տող 8122+տող8130) </t>
  </si>
  <si>
    <t xml:space="preserve">  - վարկերի ստացում
 (տող 8123+տող8124) </t>
  </si>
  <si>
    <t>պետական բյուջեից</t>
  </si>
  <si>
    <t>այլ աղբյուրներից</t>
  </si>
  <si>
    <t>ՀՀ պետական բյուջեին</t>
  </si>
  <si>
    <t>այլ աղբյուրներին</t>
  </si>
  <si>
    <t xml:space="preserve">1.2.2. Փոխատվություններ, 
(տող 8141+տող8150) , որից` </t>
  </si>
  <si>
    <t xml:space="preserve">բյուջետային փոխատվությունների ստացում, 
(տող 8142+տող8143), որից` </t>
  </si>
  <si>
    <t>ՀՀ պետական բյուջեից</t>
  </si>
  <si>
    <t>ՀՀ այլ համայնքների բյուջեներից</t>
  </si>
  <si>
    <t xml:space="preserve">  - ստացված փոխատվությունների գումարի մարում, 
(տող 8151+տող8152), որից`</t>
  </si>
  <si>
    <t>ՀՀ այլ համայնքների բյուջեներին</t>
  </si>
  <si>
    <t>2. ՖԻՆԱՆՍԱԿԱՆ ԱԿՏԻՎՆԵՐ,
(տող8161+տող8170+տող8190-տող8197+տող8198+տող8199),  այդ թվում`</t>
  </si>
  <si>
    <t xml:space="preserve">2.1. Բաժնետոմսեր և կապիտալում այլ մասնակցություն, (տող8162+տող8163+տող8164), որից`  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</si>
  <si>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</si>
  <si>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</si>
  <si>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</si>
  <si>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Փոխատվություններ, 
(տող8171+տող8172), որից` 
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</si>
  <si>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</si>
  <si>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</si>
  <si>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</si>
  <si>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</si>
  <si>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(տող 8191 - տող 8192)</t>
  </si>
  <si>
    <t xml:space="preserve"> 2.3.2. Համայնքի բյուջեի ֆոնդային մասի միջոցների տարեսկզբի մնացորդ,  
(տող 8195 + տող 8196), որից`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</si>
  <si>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</si>
  <si>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</si>
  <si>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</si>
  <si>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</si>
  <si>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
(տող8010- տող 8110 - տող 8161 - տող 8170- տող 8190- տող 8197- տող 8198 - տող 8210)</t>
  </si>
  <si>
    <t>որից`ծախսերի ֆինանսավորմանը չուղղված համայնքի բյուջեի միջոցների տարեսկզբի ազատ մնացորդի գումարը</t>
  </si>
  <si>
    <t>Բ. ԱՐՏԱՔԻՆ ԱՂԲՅՈՒՐՆԵՐ,  
(տող 8210), այդ թվում`</t>
  </si>
  <si>
    <t xml:space="preserve">1. ՓՈԽԱՌՈՒ ՄԻՋՈՑՆԵՐ,
(տող 8211+տող 8220),  այդ թվում` </t>
  </si>
  <si>
    <t xml:space="preserve"> 1.1. Արժեթղթեր (բացառությամբ բաժնետոմսերի և կապիտալում այլ մասնակցության) ,(տող 8212+տող 8213), որից`</t>
  </si>
  <si>
    <t>1.2.1. Վարկեր, (տող8222+տող 8230), որից`</t>
  </si>
  <si>
    <t xml:space="preserve">  - վարկերի ստացում</t>
  </si>
  <si>
    <t xml:space="preserve">  - ստացված վարկերի հիմնական  գումարի մարում</t>
  </si>
  <si>
    <t xml:space="preserve">1.2.2. Փոխատվություններ, (տող8241+տող 8250), որից` </t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</si>
  <si>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</si>
  <si>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</si>
  <si>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 5</t>
  </si>
  <si>
    <t xml:space="preserve"> NN</t>
  </si>
  <si>
    <t xml:space="preserve">1.2. Վարկեր և փոխատվություններ (ստացում և մարում)
 (տող 8121+տող8140) </t>
  </si>
  <si>
    <t xml:space="preserve"> - թողարկումից և տեղաբաշխումից մուտքեր</t>
  </si>
  <si>
    <t xml:space="preserve"> - հիմնական գումարի մարում</t>
  </si>
  <si>
    <t xml:space="preserve">  - ստացված վարկերի հիմնական  գումարի մարում
 (տող 8131+տող8132) </t>
  </si>
  <si>
    <t xml:space="preserve">1.2. Վարկեր և փոխատվություններ (ստացում և մարում), 
   (տող8221+տող 8240),այդ թվում </t>
  </si>
  <si>
    <t xml:space="preserve"> ՀԱՏՎԱԾ 6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</si>
  <si>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</si>
  <si>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</si>
  <si>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</si>
  <si>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</si>
  <si>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</si>
  <si>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</si>
  <si>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</si>
  <si>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</si>
  <si>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</si>
  <si>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</si>
  <si>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</si>
  <si>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</si>
  <si>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 xml:space="preserve"> - Ընթացիկ դրամաշնորհներ պետական և համայնքների առևտրային կազմակերպություններին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</si>
  <si>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</si>
  <si>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</si>
  <si>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</si>
  <si>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</si>
  <si>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</si>
  <si>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</si>
  <si>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</si>
  <si>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</si>
  <si>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</si>
  <si>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</si>
  <si>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</si>
  <si>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 xml:space="preserve"> -</t>
    </r>
    <r>
      <rPr>
        <b/>
        <sz val="9"/>
        <rFont val="GHEA Grapalat"/>
        <family val="3"/>
      </rPr>
      <t>¾Ý»ñ·»ïÇÏ  Í³é³ÛáõÃÛáõÝÝ»ñ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</si>
  <si>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</si>
  <si>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</si>
  <si>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</si>
  <si>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</si>
  <si>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</si>
  <si>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</si>
  <si>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</si>
  <si>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</si>
  <si>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</si>
  <si>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</si>
  <si>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>Աբովյանի տեղական գանձապետական բաժանմունք</t>
  </si>
  <si>
    <t xml:space="preserve">    </t>
  </si>
  <si>
    <t xml:space="preserve">       Ռ.ՊԵՏՐՈՍՅԱՆ</t>
  </si>
  <si>
    <t xml:space="preserve">  ՀԱՄԱՅՆՔԻ ՂԵԿԱՎԱՐ՝</t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</si>
  <si>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</si>
  <si>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</si>
  <si>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</si>
  <si>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</si>
  <si>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</si>
  <si>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</si>
  <si>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</si>
  <si>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</si>
  <si>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</si>
  <si>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</si>
  <si>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</si>
  <si>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</si>
  <si>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</si>
  <si>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2.3. Համայնքի բյուջեի միջոցների տարեսկզբի ազատ  մնացորդը,
(տող 8191+տող 8194-տող8193), այդ թվում`</t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</si>
  <si>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</si>
  <si>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</si>
  <si>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</si>
  <si>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</si>
  <si>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2018 ԹՎԱԿԱՆԻ  ԲՅՈՒՋԵ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</si>
  <si>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</si>
  <si>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</si>
  <si>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</si>
  <si>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 xml:space="preserve"> -Կապիտալ դրամաշնորհներ պետական և հա -մայնքների  առևտրային կազմակերպություններին</t>
  </si>
  <si>
    <t>- Ընթացիկ դրամաշնորհներ պետական և համայնք- ների ոչ առևտրային կազմակերպություններին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</si>
  <si>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</si>
  <si>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</si>
  <si>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</si>
  <si>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</si>
  <si>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</si>
  <si>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</si>
  <si>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</si>
  <si>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>- Տրանսպորտային սարքավորումներ</t>
  </si>
  <si>
    <t>ՊԱՇՏՊԱՆՈՒԹՅՈՒՆ, որից`</t>
  </si>
  <si>
    <t>ավագանու 2018 թ. դեկտեմբերի  28-ի թիվ 61-Ն որոշմամբ</t>
  </si>
  <si>
    <t>«Հավելված
ՀՀ Կոտայքի մարզի Ջրվեժ համայնքի
ավագանու 2017 թվականի 
դեկտեմբերի 28- ի N 61 -Ն որոշման</t>
  </si>
  <si>
    <t>Հավելված
ՀՀ Կոտայքի մարզի Ջրվեժ համայնքի
ավագանու 2018 թվականի 
ապրիլի 4-ի ի N 26 -Ն որոշման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</si>
</sst>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</numFmts>
  <fonts count="7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14"/>
      <name val="GHEA Grapalat"/>
      <family val="3"/>
    </font>
    <font>
      <b/>
      <i/>
      <u val="single"/>
      <sz val="14"/>
      <name val="GHEA Grapalat"/>
      <family val="3"/>
    </font>
    <font>
      <b/>
      <i/>
      <sz val="30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b/>
      <i/>
      <sz val="28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186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8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185" fontId="17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vertical="center" wrapText="1"/>
    </xf>
    <xf numFmtId="185" fontId="29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3" fontId="29" fillId="0" borderId="10" xfId="0" applyNumberFormat="1" applyFont="1" applyFill="1" applyBorder="1" applyAlignment="1">
      <alignment horizontal="right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29" fillId="0" borderId="10" xfId="0" applyNumberFormat="1" applyFont="1" applyFill="1" applyBorder="1" applyAlignment="1">
      <alignment horizontal="right"/>
    </xf>
    <xf numFmtId="49" fontId="36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193" fontId="17" fillId="0" borderId="10" xfId="0" applyNumberFormat="1" applyFont="1" applyFill="1" applyBorder="1" applyAlignment="1">
      <alignment vertical="center" wrapText="1"/>
    </xf>
    <xf numFmtId="193" fontId="17" fillId="0" borderId="10" xfId="0" applyNumberFormat="1" applyFont="1" applyFill="1" applyBorder="1" applyAlignment="1">
      <alignment horizontal="right"/>
    </xf>
    <xf numFmtId="193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193" fontId="1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185" fontId="4" fillId="33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193" fontId="24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185" fontId="24" fillId="33" borderId="0" xfId="0" applyNumberFormat="1" applyFont="1" applyFill="1" applyBorder="1" applyAlignment="1">
      <alignment/>
    </xf>
    <xf numFmtId="193" fontId="5" fillId="33" borderId="0" xfId="0" applyNumberFormat="1" applyFont="1" applyFill="1" applyBorder="1" applyAlignment="1">
      <alignment horizontal="right" vertical="center"/>
    </xf>
    <xf numFmtId="205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85" fontId="5" fillId="33" borderId="0" xfId="0" applyNumberFormat="1" applyFont="1" applyFill="1" applyBorder="1" applyAlignment="1">
      <alignment horizontal="center" vertical="center"/>
    </xf>
    <xf numFmtId="193" fontId="11" fillId="33" borderId="0" xfId="0" applyNumberFormat="1" applyFont="1" applyFill="1" applyBorder="1" applyAlignment="1">
      <alignment/>
    </xf>
    <xf numFmtId="0" fontId="11" fillId="0" borderId="0" xfId="0" applyFont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vertical="top" wrapText="1"/>
    </xf>
    <xf numFmtId="179" fontId="20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49" fontId="15" fillId="0" borderId="10" xfId="0" applyNumberFormat="1" applyFont="1" applyFill="1" applyBorder="1" applyAlignment="1">
      <alignment vertical="top" wrapText="1"/>
    </xf>
    <xf numFmtId="185" fontId="5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top" wrapText="1" readingOrder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right" vertical="center"/>
    </xf>
    <xf numFmtId="0" fontId="24" fillId="0" borderId="10" xfId="0" applyNumberFormat="1" applyFont="1" applyFill="1" applyBorder="1" applyAlignment="1">
      <alignment horizontal="left" vertical="top" wrapText="1" readingOrder="1"/>
    </xf>
    <xf numFmtId="0" fontId="23" fillId="0" borderId="10" xfId="0" applyNumberFormat="1" applyFont="1" applyFill="1" applyBorder="1" applyAlignment="1">
      <alignment horizontal="left" vertical="top" wrapText="1" readingOrder="1"/>
    </xf>
    <xf numFmtId="0" fontId="15" fillId="0" borderId="10" xfId="0" applyNumberFormat="1" applyFont="1" applyFill="1" applyBorder="1" applyAlignment="1">
      <alignment horizontal="left" vertical="top" wrapText="1" readingOrder="1"/>
    </xf>
    <xf numFmtId="49" fontId="15" fillId="0" borderId="10" xfId="0" applyNumberFormat="1" applyFont="1" applyFill="1" applyBorder="1" applyAlignment="1">
      <alignment horizontal="left" vertical="top" wrapText="1" readingOrder="1"/>
    </xf>
    <xf numFmtId="185" fontId="17" fillId="0" borderId="0" xfId="0" applyNumberFormat="1" applyFont="1" applyFill="1" applyAlignment="1">
      <alignment wrapText="1"/>
    </xf>
    <xf numFmtId="185" fontId="4" fillId="0" borderId="0" xfId="0" applyNumberFormat="1" applyFont="1" applyFill="1" applyAlignment="1">
      <alignment wrapText="1"/>
    </xf>
    <xf numFmtId="49" fontId="2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85" fontId="29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Alignment="1">
      <alignment/>
    </xf>
    <xf numFmtId="49" fontId="31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8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179" fontId="2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 applyAlignment="1">
      <alignment horizontal="center" vertical="center" wrapText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justify" vertical="top" wrapText="1" readingOrder="1"/>
    </xf>
    <xf numFmtId="0" fontId="6" fillId="0" borderId="10" xfId="0" applyNumberFormat="1" applyFont="1" applyFill="1" applyBorder="1" applyAlignment="1">
      <alignment vertical="center" wrapText="1" readingOrder="1"/>
    </xf>
    <xf numFmtId="179" fontId="23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178" fontId="20" fillId="0" borderId="10" xfId="0" applyNumberFormat="1" applyFont="1" applyFill="1" applyBorder="1" applyAlignment="1">
      <alignment vertical="top" wrapText="1"/>
    </xf>
    <xf numFmtId="0" fontId="26" fillId="0" borderId="10" xfId="0" applyNumberFormat="1" applyFont="1" applyFill="1" applyBorder="1" applyAlignment="1">
      <alignment horizontal="left" vertical="top" wrapText="1" readingOrder="1"/>
    </xf>
    <xf numFmtId="0" fontId="15" fillId="0" borderId="10" xfId="0" applyNumberFormat="1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left" vertical="top" wrapText="1"/>
    </xf>
    <xf numFmtId="193" fontId="27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179" fontId="22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7" fillId="0" borderId="10" xfId="0" applyFont="1" applyFill="1" applyBorder="1" applyAlignment="1">
      <alignment wrapText="1"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193" fontId="17" fillId="0" borderId="0" xfId="0" applyNumberFormat="1" applyFont="1" applyFill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 wrapText="1" readingOrder="1"/>
    </xf>
    <xf numFmtId="185" fontId="4" fillId="0" borderId="1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193" fontId="11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top"/>
    </xf>
    <xf numFmtId="185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0" fillId="0" borderId="0" xfId="0" applyAlignment="1">
      <alignment/>
    </xf>
    <xf numFmtId="0" fontId="11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179" fontId="22" fillId="0" borderId="15" xfId="0" applyNumberFormat="1" applyFont="1" applyFill="1" applyBorder="1" applyAlignment="1">
      <alignment horizontal="center" vertical="center" wrapText="1"/>
    </xf>
    <xf numFmtId="179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horizontal="center" vertical="top" wrapText="1" readingOrder="1"/>
    </xf>
    <xf numFmtId="17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4">
      <selection activeCell="J8" sqref="J8"/>
    </sheetView>
  </sheetViews>
  <sheetFormatPr defaultColWidth="9.140625" defaultRowHeight="12.75"/>
  <cols>
    <col min="1" max="5" width="9.140625" style="1" customWidth="1"/>
    <col min="6" max="6" width="8.140625" style="1" customWidth="1"/>
    <col min="7" max="8" width="9.140625" style="1" customWidth="1"/>
    <col min="9" max="9" width="11.140625" style="1" customWidth="1"/>
    <col min="10" max="16384" width="9.140625" style="1" customWidth="1"/>
  </cols>
  <sheetData>
    <row r="2" spans="1:9" ht="62.25" customHeight="1">
      <c r="A2" s="3"/>
      <c r="B2" s="4"/>
      <c r="C2" s="5"/>
      <c r="D2" s="6"/>
      <c r="E2" s="7"/>
      <c r="F2" s="7"/>
      <c r="G2" s="275" t="s">
        <v>1046</v>
      </c>
      <c r="H2" s="275"/>
      <c r="I2" s="275"/>
    </row>
    <row r="3" spans="1:9" ht="62.25" customHeight="1">
      <c r="A3" s="3"/>
      <c r="B3" s="4"/>
      <c r="C3" s="5"/>
      <c r="D3" s="6"/>
      <c r="E3" s="7"/>
      <c r="F3" s="7"/>
      <c r="G3" s="275" t="s">
        <v>1045</v>
      </c>
      <c r="H3" s="275"/>
      <c r="I3" s="275"/>
    </row>
    <row r="4" spans="1:9" ht="27" customHeight="1">
      <c r="A4" s="3"/>
      <c r="B4" s="4"/>
      <c r="C4" s="5"/>
      <c r="D4" s="6"/>
      <c r="E4" s="7"/>
      <c r="F4" s="7"/>
      <c r="G4" s="2"/>
      <c r="H4" s="2"/>
      <c r="I4" s="2"/>
    </row>
    <row r="5" spans="1:6" ht="24.75" customHeight="1">
      <c r="A5" s="3"/>
      <c r="B5" s="4"/>
      <c r="C5" s="5"/>
      <c r="D5" s="6"/>
      <c r="E5" s="7"/>
      <c r="F5" s="7"/>
    </row>
    <row r="6" spans="1:9" ht="20.25">
      <c r="A6" s="280" t="s">
        <v>421</v>
      </c>
      <c r="B6" s="280"/>
      <c r="C6" s="280"/>
      <c r="D6" s="280"/>
      <c r="E6" s="280"/>
      <c r="F6" s="280"/>
      <c r="G6" s="280"/>
      <c r="H6" s="280"/>
      <c r="I6" s="280"/>
    </row>
    <row r="7" spans="1:7" ht="20.25">
      <c r="A7" s="4"/>
      <c r="B7" s="4"/>
      <c r="C7" s="8"/>
      <c r="D7" s="6"/>
      <c r="E7" s="7"/>
      <c r="F7" s="7"/>
      <c r="G7" s="7"/>
    </row>
    <row r="8" spans="1:9" ht="20.25">
      <c r="A8" s="281" t="s">
        <v>422</v>
      </c>
      <c r="B8" s="282"/>
      <c r="C8" s="282"/>
      <c r="D8" s="282"/>
      <c r="E8" s="282"/>
      <c r="F8" s="282"/>
      <c r="G8" s="282"/>
      <c r="H8" s="282"/>
      <c r="I8" s="282"/>
    </row>
    <row r="9" spans="1:7" ht="45.75" customHeight="1">
      <c r="A9" s="4"/>
      <c r="B9" s="4"/>
      <c r="C9" s="9"/>
      <c r="D9" s="6"/>
      <c r="E9" s="7"/>
      <c r="F9" s="7"/>
      <c r="G9" s="7"/>
    </row>
    <row r="10" spans="1:9" ht="39">
      <c r="A10" s="279" t="s">
        <v>1029</v>
      </c>
      <c r="B10" s="279"/>
      <c r="C10" s="279"/>
      <c r="D10" s="279"/>
      <c r="E10" s="279"/>
      <c r="F10" s="279"/>
      <c r="G10" s="279"/>
      <c r="H10" s="279"/>
      <c r="I10" s="279"/>
    </row>
    <row r="11" spans="1:7" ht="44.25" customHeight="1">
      <c r="A11" s="4"/>
      <c r="B11" s="4"/>
      <c r="C11" s="10"/>
      <c r="D11" s="6"/>
      <c r="E11" s="7"/>
      <c r="F11" s="7"/>
      <c r="G11" s="7"/>
    </row>
    <row r="12" spans="1:9" s="14" customFormat="1" ht="27.75" customHeight="1">
      <c r="A12" s="278" t="s">
        <v>423</v>
      </c>
      <c r="B12" s="278"/>
      <c r="C12" s="278"/>
      <c r="D12" s="278"/>
      <c r="E12" s="278"/>
      <c r="F12" s="278"/>
      <c r="G12" s="278"/>
      <c r="H12" s="278"/>
      <c r="I12" s="278"/>
    </row>
    <row r="13" spans="1:9" s="14" customFormat="1" ht="21" customHeight="1">
      <c r="A13" s="278" t="s">
        <v>1044</v>
      </c>
      <c r="B13" s="278"/>
      <c r="C13" s="278"/>
      <c r="D13" s="278"/>
      <c r="E13" s="278"/>
      <c r="F13" s="278"/>
      <c r="G13" s="278"/>
      <c r="H13" s="278"/>
      <c r="I13" s="278"/>
    </row>
    <row r="14" spans="1:7" ht="49.5" customHeight="1">
      <c r="A14" s="4"/>
      <c r="B14" s="4"/>
      <c r="C14" s="7"/>
      <c r="D14" s="6"/>
      <c r="E14" s="7"/>
      <c r="F14" s="7"/>
      <c r="G14" s="7"/>
    </row>
    <row r="15" spans="1:7" ht="20.25">
      <c r="A15" s="11"/>
      <c r="B15" s="11"/>
      <c r="C15" s="11"/>
      <c r="D15" s="11"/>
      <c r="E15" s="11"/>
      <c r="F15" s="11"/>
      <c r="G15" s="11"/>
    </row>
    <row r="16" spans="1:7" ht="20.25">
      <c r="A16" s="11"/>
      <c r="B16" s="11"/>
      <c r="C16" s="11"/>
      <c r="D16" s="11"/>
      <c r="E16" s="11"/>
      <c r="F16" s="11"/>
      <c r="G16" s="11"/>
    </row>
    <row r="17" spans="1:7" ht="13.5">
      <c r="A17" s="4"/>
      <c r="B17" s="4"/>
      <c r="C17" s="5"/>
      <c r="D17" s="6"/>
      <c r="E17" s="7"/>
      <c r="F17" s="7"/>
      <c r="G17" s="7"/>
    </row>
    <row r="18" spans="1:9" ht="17.25">
      <c r="A18" s="283" t="s">
        <v>1007</v>
      </c>
      <c r="B18" s="283"/>
      <c r="C18" s="283"/>
      <c r="D18" s="283"/>
      <c r="E18" s="283"/>
      <c r="F18" s="283"/>
      <c r="G18" s="283"/>
      <c r="H18" s="283"/>
      <c r="I18" s="107"/>
    </row>
    <row r="19" spans="1:7" ht="81" customHeight="1">
      <c r="A19" s="4"/>
      <c r="B19" s="4"/>
      <c r="C19" s="12"/>
      <c r="D19" s="6"/>
      <c r="E19" s="7"/>
      <c r="F19" s="7"/>
      <c r="G19" s="7"/>
    </row>
    <row r="20" spans="1:7" s="13" customFormat="1" ht="20.25">
      <c r="A20" s="276" t="s">
        <v>1010</v>
      </c>
      <c r="B20" s="277"/>
      <c r="C20" s="277"/>
      <c r="D20" s="277"/>
      <c r="F20" s="11" t="s">
        <v>1008</v>
      </c>
      <c r="G20" s="13" t="s">
        <v>1009</v>
      </c>
    </row>
  </sheetData>
  <sheetProtection/>
  <mergeCells count="9">
    <mergeCell ref="G2:I2"/>
    <mergeCell ref="A20:D20"/>
    <mergeCell ref="G3:I3"/>
    <mergeCell ref="A13:I13"/>
    <mergeCell ref="A10:I10"/>
    <mergeCell ref="A6:I6"/>
    <mergeCell ref="A8:I8"/>
    <mergeCell ref="A12:I12"/>
    <mergeCell ref="A18:H18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2"/>
  <sheetViews>
    <sheetView showGridLines="0" workbookViewId="0" topLeftCell="A1">
      <selection activeCell="W12" sqref="W12"/>
    </sheetView>
  </sheetViews>
  <sheetFormatPr defaultColWidth="9.140625" defaultRowHeight="12.75" outlineLevelCol="1"/>
  <cols>
    <col min="1" max="1" width="6.140625" style="130" customWidth="1"/>
    <col min="2" max="2" width="48.140625" style="251" customWidth="1"/>
    <col min="3" max="3" width="9.8515625" style="130" customWidth="1" outlineLevel="1"/>
    <col min="4" max="4" width="10.7109375" style="228" customWidth="1"/>
    <col min="5" max="5" width="10.8515625" style="130" customWidth="1"/>
    <col min="6" max="6" width="9.57421875" style="130" customWidth="1"/>
    <col min="7" max="7" width="0" style="228" hidden="1" customWidth="1"/>
    <col min="8" max="8" width="9.7109375" style="228" hidden="1" customWidth="1"/>
    <col min="9" max="16" width="0" style="228" hidden="1" customWidth="1"/>
    <col min="17" max="18" width="9.140625" style="228" customWidth="1"/>
    <col min="19" max="22" width="9.140625" style="18" customWidth="1"/>
    <col min="23" max="23" width="10.28125" style="18" bestFit="1" customWidth="1"/>
    <col min="24" max="24" width="9.140625" style="18" customWidth="1"/>
    <col min="25" max="25" width="15.8515625" style="18" customWidth="1"/>
    <col min="26" max="16384" width="9.140625" style="18" customWidth="1"/>
  </cols>
  <sheetData>
    <row r="1" spans="1:18" s="15" customFormat="1" ht="18">
      <c r="A1" s="289" t="s">
        <v>424</v>
      </c>
      <c r="B1" s="289"/>
      <c r="C1" s="289"/>
      <c r="D1" s="289"/>
      <c r="E1" s="289"/>
      <c r="F1" s="289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6" customFormat="1" ht="15.75">
      <c r="A2" s="290" t="s">
        <v>425</v>
      </c>
      <c r="B2" s="290"/>
      <c r="C2" s="290"/>
      <c r="D2" s="290"/>
      <c r="E2" s="290"/>
      <c r="F2" s="29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2:6" ht="12.75">
      <c r="B3" s="130"/>
      <c r="E3" s="228"/>
      <c r="F3" s="229" t="s">
        <v>426</v>
      </c>
    </row>
    <row r="4" spans="1:6" ht="12.75" customHeight="1">
      <c r="A4" s="285" t="s">
        <v>427</v>
      </c>
      <c r="B4" s="285" t="s">
        <v>428</v>
      </c>
      <c r="C4" s="285" t="s">
        <v>429</v>
      </c>
      <c r="D4" s="285" t="s">
        <v>430</v>
      </c>
      <c r="E4" s="287" t="s">
        <v>431</v>
      </c>
      <c r="F4" s="288"/>
    </row>
    <row r="5" spans="1:6" ht="34.5" customHeight="1">
      <c r="A5" s="286"/>
      <c r="B5" s="286"/>
      <c r="C5" s="286"/>
      <c r="D5" s="286"/>
      <c r="E5" s="140" t="s">
        <v>434</v>
      </c>
      <c r="F5" s="230" t="s">
        <v>435</v>
      </c>
    </row>
    <row r="6" spans="1:18" s="17" customFormat="1" ht="12" customHeight="1">
      <c r="A6" s="167">
        <v>1</v>
      </c>
      <c r="B6" s="61">
        <v>2</v>
      </c>
      <c r="C6" s="227">
        <v>3</v>
      </c>
      <c r="D6" s="227">
        <v>4</v>
      </c>
      <c r="E6" s="227">
        <v>5</v>
      </c>
      <c r="F6" s="61">
        <v>6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6" ht="35.25" customHeight="1">
      <c r="A7" s="231" t="s">
        <v>278</v>
      </c>
      <c r="B7" s="232" t="s">
        <v>1006</v>
      </c>
      <c r="C7" s="61"/>
      <c r="D7" s="71">
        <f>SUM(D8,D45,D64)</f>
        <v>300529</v>
      </c>
      <c r="E7" s="71">
        <f>SUM(E8,E45,E64)</f>
        <v>300529</v>
      </c>
      <c r="F7" s="74">
        <f>SUM(F8,F45,F64)</f>
        <v>0</v>
      </c>
    </row>
    <row r="8" spans="1:18" s="19" customFormat="1" ht="42" customHeight="1">
      <c r="A8" s="233" t="s">
        <v>279</v>
      </c>
      <c r="B8" s="138" t="s">
        <v>1011</v>
      </c>
      <c r="C8" s="234">
        <v>7100</v>
      </c>
      <c r="D8" s="71">
        <f aca="true" t="shared" si="0" ref="D8:D14">SUM(E8:F8)</f>
        <v>121730.9</v>
      </c>
      <c r="E8" s="71">
        <f>SUM(E9,E12,E14,E35,E39)</f>
        <v>121730.9</v>
      </c>
      <c r="F8" s="89" t="s">
        <v>282</v>
      </c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</row>
    <row r="9" spans="1:18" s="19" customFormat="1" ht="27.75" customHeight="1">
      <c r="A9" s="233">
        <v>1110</v>
      </c>
      <c r="B9" s="138" t="s">
        <v>1013</v>
      </c>
      <c r="C9" s="234">
        <v>7131</v>
      </c>
      <c r="D9" s="71">
        <f t="shared" si="0"/>
        <v>65419</v>
      </c>
      <c r="E9" s="71">
        <f>SUM(E10:E11)</f>
        <v>65419</v>
      </c>
      <c r="F9" s="89" t="s">
        <v>282</v>
      </c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</row>
    <row r="10" spans="1:21" ht="27.75" customHeight="1">
      <c r="A10" s="236" t="s">
        <v>16</v>
      </c>
      <c r="B10" s="237" t="s">
        <v>436</v>
      </c>
      <c r="C10" s="227"/>
      <c r="D10" s="71">
        <f t="shared" si="0"/>
        <v>54544</v>
      </c>
      <c r="E10" s="113">
        <v>54544</v>
      </c>
      <c r="F10" s="89" t="s">
        <v>282</v>
      </c>
      <c r="R10" s="238"/>
      <c r="S10" s="20"/>
      <c r="T10" s="20"/>
      <c r="U10" s="20"/>
    </row>
    <row r="11" spans="1:21" ht="27" customHeight="1">
      <c r="A11" s="236" t="s">
        <v>17</v>
      </c>
      <c r="B11" s="237" t="s">
        <v>437</v>
      </c>
      <c r="C11" s="227"/>
      <c r="D11" s="71">
        <f>SUM(E11:F11)</f>
        <v>10875</v>
      </c>
      <c r="E11" s="113">
        <v>10875</v>
      </c>
      <c r="F11" s="89" t="s">
        <v>282</v>
      </c>
      <c r="R11" s="238"/>
      <c r="S11" s="20"/>
      <c r="T11" s="20"/>
      <c r="U11" s="20"/>
    </row>
    <row r="12" spans="1:21" s="19" customFormat="1" ht="25.5">
      <c r="A12" s="233">
        <v>1120</v>
      </c>
      <c r="B12" s="239" t="s">
        <v>438</v>
      </c>
      <c r="C12" s="234">
        <v>7136</v>
      </c>
      <c r="D12" s="71">
        <f t="shared" si="0"/>
        <v>43615</v>
      </c>
      <c r="E12" s="71">
        <f>SUM(E13)</f>
        <v>43615</v>
      </c>
      <c r="F12" s="89" t="s">
        <v>282</v>
      </c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40"/>
      <c r="S12" s="21"/>
      <c r="T12" s="21"/>
      <c r="U12" s="21"/>
    </row>
    <row r="13" spans="1:21" ht="12.75">
      <c r="A13" s="236" t="s">
        <v>18</v>
      </c>
      <c r="B13" s="237" t="s">
        <v>439</v>
      </c>
      <c r="C13" s="227"/>
      <c r="D13" s="71">
        <f t="shared" si="0"/>
        <v>43615</v>
      </c>
      <c r="E13" s="113">
        <v>43615</v>
      </c>
      <c r="F13" s="89" t="s">
        <v>282</v>
      </c>
      <c r="R13" s="238"/>
      <c r="S13" s="20"/>
      <c r="T13" s="20"/>
      <c r="U13" s="20"/>
    </row>
    <row r="14" spans="1:21" s="19" customFormat="1" ht="30" customHeight="1">
      <c r="A14" s="233">
        <v>1130</v>
      </c>
      <c r="B14" s="138" t="s">
        <v>440</v>
      </c>
      <c r="C14" s="234">
        <v>7145</v>
      </c>
      <c r="D14" s="71">
        <f t="shared" si="0"/>
        <v>12696.9</v>
      </c>
      <c r="E14" s="71">
        <f>SUM(E15)</f>
        <v>12696.9</v>
      </c>
      <c r="F14" s="89" t="s">
        <v>282</v>
      </c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40"/>
      <c r="S14" s="20"/>
      <c r="T14" s="20"/>
      <c r="U14" s="21"/>
    </row>
    <row r="15" spans="1:21" ht="69" customHeight="1">
      <c r="A15" s="236" t="s">
        <v>19</v>
      </c>
      <c r="B15" s="237" t="s">
        <v>1012</v>
      </c>
      <c r="C15" s="227">
        <v>71452</v>
      </c>
      <c r="D15" s="113">
        <f>SUM(E15:F15)</f>
        <v>12696.9</v>
      </c>
      <c r="E15" s="113">
        <f>SUM(E16,E19,E20,E21,E22,E23,E24,E25,E26,E27,E28,E29+E30+E31+E32,E33,E34)</f>
        <v>12696.9</v>
      </c>
      <c r="F15" s="89" t="s">
        <v>282</v>
      </c>
      <c r="R15" s="238"/>
      <c r="S15" s="20"/>
      <c r="T15" s="20"/>
      <c r="U15" s="20"/>
    </row>
    <row r="16" spans="1:21" ht="54.75" customHeight="1">
      <c r="A16" s="236" t="s">
        <v>20</v>
      </c>
      <c r="B16" s="241" t="s">
        <v>1014</v>
      </c>
      <c r="C16" s="227"/>
      <c r="D16" s="113">
        <f>SUM(E16:F16)</f>
        <v>460</v>
      </c>
      <c r="E16" s="113">
        <f>SUM(E17,E18)</f>
        <v>460</v>
      </c>
      <c r="F16" s="89" t="s">
        <v>282</v>
      </c>
      <c r="R16" s="238"/>
      <c r="S16" s="20"/>
      <c r="T16" s="20"/>
      <c r="U16" s="20"/>
    </row>
    <row r="17" spans="1:21" ht="12.75">
      <c r="A17" s="236" t="s">
        <v>21</v>
      </c>
      <c r="B17" s="241" t="s">
        <v>441</v>
      </c>
      <c r="C17" s="227"/>
      <c r="D17" s="113">
        <f aca="true" t="shared" si="1" ref="D17:D29">SUM(E17:F17)</f>
        <v>460</v>
      </c>
      <c r="E17" s="113">
        <v>460</v>
      </c>
      <c r="F17" s="89" t="s">
        <v>282</v>
      </c>
      <c r="R17" s="238"/>
      <c r="S17" s="20"/>
      <c r="T17" s="20"/>
      <c r="U17" s="20"/>
    </row>
    <row r="18" spans="1:21" ht="12.75" customHeight="1">
      <c r="A18" s="236" t="s">
        <v>22</v>
      </c>
      <c r="B18" s="241" t="s">
        <v>442</v>
      </c>
      <c r="C18" s="227"/>
      <c r="D18" s="113">
        <f t="shared" si="1"/>
        <v>0</v>
      </c>
      <c r="E18" s="113"/>
      <c r="F18" s="89" t="s">
        <v>282</v>
      </c>
      <c r="R18" s="238"/>
      <c r="S18" s="20"/>
      <c r="T18" s="20"/>
      <c r="U18" s="20"/>
    </row>
    <row r="19" spans="1:21" ht="96" customHeight="1">
      <c r="A19" s="236" t="s">
        <v>23</v>
      </c>
      <c r="B19" s="237" t="s">
        <v>443</v>
      </c>
      <c r="C19" s="227"/>
      <c r="D19" s="113">
        <f t="shared" si="1"/>
        <v>30</v>
      </c>
      <c r="E19" s="113">
        <v>30</v>
      </c>
      <c r="F19" s="89" t="s">
        <v>282</v>
      </c>
      <c r="R19" s="238"/>
      <c r="S19" s="20"/>
      <c r="T19" s="20"/>
      <c r="U19" s="20"/>
    </row>
    <row r="20" spans="1:22" ht="39" customHeight="1">
      <c r="A20" s="167" t="s">
        <v>24</v>
      </c>
      <c r="B20" s="241" t="s">
        <v>444</v>
      </c>
      <c r="C20" s="227"/>
      <c r="D20" s="113">
        <f t="shared" si="1"/>
        <v>25</v>
      </c>
      <c r="E20" s="113">
        <v>25</v>
      </c>
      <c r="F20" s="89" t="s">
        <v>282</v>
      </c>
      <c r="R20" s="238"/>
      <c r="S20" s="20"/>
      <c r="T20" s="20"/>
      <c r="U20" s="20"/>
      <c r="V20" s="20"/>
    </row>
    <row r="21" spans="1:21" ht="54.75" customHeight="1">
      <c r="A21" s="236" t="s">
        <v>25</v>
      </c>
      <c r="B21" s="241" t="s">
        <v>445</v>
      </c>
      <c r="C21" s="227"/>
      <c r="D21" s="113">
        <f t="shared" si="1"/>
        <v>6902.8</v>
      </c>
      <c r="E21" s="113">
        <v>6902.8</v>
      </c>
      <c r="F21" s="89" t="s">
        <v>282</v>
      </c>
      <c r="H21" s="228" t="s">
        <v>419</v>
      </c>
      <c r="I21" s="242"/>
      <c r="R21" s="238"/>
      <c r="S21" s="20"/>
      <c r="T21" s="20"/>
      <c r="U21" s="20"/>
    </row>
    <row r="22" spans="1:21" ht="27" customHeight="1">
      <c r="A22" s="236" t="s">
        <v>26</v>
      </c>
      <c r="B22" s="241" t="s">
        <v>446</v>
      </c>
      <c r="C22" s="227"/>
      <c r="D22" s="113">
        <f t="shared" si="1"/>
        <v>0</v>
      </c>
      <c r="E22" s="113">
        <v>0</v>
      </c>
      <c r="F22" s="89" t="s">
        <v>282</v>
      </c>
      <c r="R22" s="238"/>
      <c r="S22" s="20"/>
      <c r="T22" s="20"/>
      <c r="U22" s="20"/>
    </row>
    <row r="23" spans="1:21" ht="81.75" customHeight="1">
      <c r="A23" s="236" t="s">
        <v>27</v>
      </c>
      <c r="B23" s="241" t="s">
        <v>447</v>
      </c>
      <c r="C23" s="227"/>
      <c r="D23" s="113">
        <f t="shared" si="1"/>
        <v>400</v>
      </c>
      <c r="E23" s="113">
        <v>400</v>
      </c>
      <c r="F23" s="89" t="s">
        <v>282</v>
      </c>
      <c r="I23" s="243"/>
      <c r="R23" s="238"/>
      <c r="S23" s="20"/>
      <c r="T23" s="20"/>
      <c r="U23" s="20"/>
    </row>
    <row r="24" spans="1:21" ht="76.5">
      <c r="A24" s="236" t="s">
        <v>28</v>
      </c>
      <c r="B24" s="241" t="s">
        <v>448</v>
      </c>
      <c r="C24" s="227"/>
      <c r="D24" s="113">
        <f t="shared" si="1"/>
        <v>525</v>
      </c>
      <c r="E24" s="113">
        <v>525</v>
      </c>
      <c r="F24" s="89" t="s">
        <v>282</v>
      </c>
      <c r="H24" s="228">
        <v>4000</v>
      </c>
      <c r="I24" s="228" t="s">
        <v>414</v>
      </c>
      <c r="J24" s="228">
        <v>-500</v>
      </c>
      <c r="R24" s="238"/>
      <c r="S24" s="20"/>
      <c r="T24" s="20"/>
      <c r="U24" s="20"/>
    </row>
    <row r="25" spans="1:21" ht="42.75" customHeight="1">
      <c r="A25" s="236" t="s">
        <v>29</v>
      </c>
      <c r="B25" s="241" t="s">
        <v>449</v>
      </c>
      <c r="C25" s="227"/>
      <c r="D25" s="113">
        <f t="shared" si="1"/>
        <v>0</v>
      </c>
      <c r="E25" s="113">
        <v>0</v>
      </c>
      <c r="F25" s="89" t="s">
        <v>282</v>
      </c>
      <c r="R25" s="238"/>
      <c r="S25" s="20"/>
      <c r="T25" s="20"/>
      <c r="U25" s="20"/>
    </row>
    <row r="26" spans="1:21" ht="25.5">
      <c r="A26" s="236" t="s">
        <v>30</v>
      </c>
      <c r="B26" s="241" t="s">
        <v>450</v>
      </c>
      <c r="C26" s="227"/>
      <c r="D26" s="113">
        <f t="shared" si="1"/>
        <v>394.1</v>
      </c>
      <c r="E26" s="113">
        <v>394.1</v>
      </c>
      <c r="F26" s="89" t="s">
        <v>282</v>
      </c>
      <c r="R26" s="238"/>
      <c r="S26" s="20"/>
      <c r="T26" s="20"/>
      <c r="U26" s="20"/>
    </row>
    <row r="27" spans="1:21" ht="25.5">
      <c r="A27" s="236" t="s">
        <v>31</v>
      </c>
      <c r="B27" s="241" t="s">
        <v>451</v>
      </c>
      <c r="C27" s="227"/>
      <c r="D27" s="113">
        <f t="shared" si="1"/>
        <v>0</v>
      </c>
      <c r="E27" s="113">
        <v>0</v>
      </c>
      <c r="F27" s="89" t="s">
        <v>282</v>
      </c>
      <c r="I27" s="243"/>
      <c r="R27" s="238"/>
      <c r="S27" s="20"/>
      <c r="T27" s="20"/>
      <c r="U27" s="20"/>
    </row>
    <row r="28" spans="1:21" ht="55.5" customHeight="1">
      <c r="A28" s="236" t="s">
        <v>32</v>
      </c>
      <c r="B28" s="241" t="s">
        <v>452</v>
      </c>
      <c r="C28" s="227"/>
      <c r="D28" s="113">
        <f t="shared" si="1"/>
        <v>0</v>
      </c>
      <c r="E28" s="113">
        <v>0</v>
      </c>
      <c r="F28" s="89" t="s">
        <v>282</v>
      </c>
      <c r="R28" s="238"/>
      <c r="S28" s="20"/>
      <c r="T28" s="20"/>
      <c r="U28" s="20"/>
    </row>
    <row r="29" spans="1:21" ht="27.75" customHeight="1">
      <c r="A29" s="236" t="s">
        <v>136</v>
      </c>
      <c r="B29" s="241" t="s">
        <v>453</v>
      </c>
      <c r="C29" s="227"/>
      <c r="D29" s="113">
        <f t="shared" si="1"/>
        <v>0</v>
      </c>
      <c r="E29" s="113">
        <v>0</v>
      </c>
      <c r="F29" s="89" t="s">
        <v>282</v>
      </c>
      <c r="R29" s="238"/>
      <c r="S29" s="20"/>
      <c r="T29" s="20"/>
      <c r="U29" s="20"/>
    </row>
    <row r="30" spans="1:21" ht="16.5" customHeight="1">
      <c r="A30" s="167" t="s">
        <v>416</v>
      </c>
      <c r="B30" s="241" t="s">
        <v>454</v>
      </c>
      <c r="C30" s="227"/>
      <c r="D30" s="113">
        <v>0</v>
      </c>
      <c r="E30" s="113">
        <v>0</v>
      </c>
      <c r="F30" s="89"/>
      <c r="R30" s="238"/>
      <c r="S30" s="20"/>
      <c r="T30" s="20"/>
      <c r="U30" s="20"/>
    </row>
    <row r="31" spans="1:21" ht="40.5" customHeight="1">
      <c r="A31" s="167" t="s">
        <v>417</v>
      </c>
      <c r="B31" s="241" t="s">
        <v>455</v>
      </c>
      <c r="C31" s="227"/>
      <c r="D31" s="113">
        <v>0</v>
      </c>
      <c r="E31" s="113">
        <v>0</v>
      </c>
      <c r="F31" s="89"/>
      <c r="R31" s="238"/>
      <c r="S31" s="20"/>
      <c r="T31" s="20"/>
      <c r="U31" s="20"/>
    </row>
    <row r="32" spans="1:21" ht="29.25" customHeight="1">
      <c r="A32" s="167" t="s">
        <v>420</v>
      </c>
      <c r="B32" s="241" t="s">
        <v>456</v>
      </c>
      <c r="C32" s="227"/>
      <c r="D32" s="113">
        <f>SUM(E32:F32)</f>
        <v>2960</v>
      </c>
      <c r="E32" s="71">
        <v>2960</v>
      </c>
      <c r="F32" s="89" t="s">
        <v>282</v>
      </c>
      <c r="R32" s="238"/>
      <c r="S32" s="20"/>
      <c r="T32" s="20"/>
      <c r="U32" s="20"/>
    </row>
    <row r="33" spans="1:21" ht="41.25" customHeight="1">
      <c r="A33" s="167" t="s">
        <v>1025</v>
      </c>
      <c r="B33" s="241" t="s">
        <v>1026</v>
      </c>
      <c r="C33" s="227"/>
      <c r="D33" s="113"/>
      <c r="E33" s="71">
        <v>0</v>
      </c>
      <c r="F33" s="89"/>
      <c r="R33" s="238"/>
      <c r="S33" s="20"/>
      <c r="T33" s="20"/>
      <c r="U33" s="20"/>
    </row>
    <row r="34" spans="1:21" ht="15" customHeight="1">
      <c r="A34" s="167" t="s">
        <v>1028</v>
      </c>
      <c r="B34" s="241" t="s">
        <v>1027</v>
      </c>
      <c r="C34" s="227"/>
      <c r="D34" s="113">
        <f>E34</f>
        <v>1000</v>
      </c>
      <c r="E34" s="71">
        <v>1000</v>
      </c>
      <c r="F34" s="89"/>
      <c r="R34" s="238"/>
      <c r="S34" s="20"/>
      <c r="T34" s="20"/>
      <c r="U34" s="20"/>
    </row>
    <row r="35" spans="1:21" s="19" customFormat="1" ht="42.75" customHeight="1">
      <c r="A35" s="233">
        <v>1150</v>
      </c>
      <c r="B35" s="138" t="s">
        <v>457</v>
      </c>
      <c r="C35" s="234">
        <v>7146</v>
      </c>
      <c r="D35" s="113">
        <f>SUM(E35:F35)</f>
        <v>0</v>
      </c>
      <c r="E35" s="71">
        <f>SUM(E36)</f>
        <v>0</v>
      </c>
      <c r="F35" s="89" t="s">
        <v>282</v>
      </c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40"/>
      <c r="S35" s="21"/>
      <c r="T35" s="21"/>
      <c r="U35" s="21"/>
    </row>
    <row r="36" spans="1:6" ht="28.5" customHeight="1">
      <c r="A36" s="236" t="s">
        <v>33</v>
      </c>
      <c r="B36" s="237" t="s">
        <v>458</v>
      </c>
      <c r="C36" s="227"/>
      <c r="D36" s="113">
        <f>SUM(E36:F36)</f>
        <v>0</v>
      </c>
      <c r="E36" s="113">
        <f>SUM(E37:E38)</f>
        <v>0</v>
      </c>
      <c r="F36" s="89" t="s">
        <v>282</v>
      </c>
    </row>
    <row r="37" spans="1:6" ht="81" customHeight="1" hidden="1">
      <c r="A37" s="236" t="s">
        <v>34</v>
      </c>
      <c r="B37" s="241" t="s">
        <v>459</v>
      </c>
      <c r="C37" s="227"/>
      <c r="D37" s="113">
        <f>SUM(E37:F37)</f>
        <v>0</v>
      </c>
      <c r="E37" s="113">
        <v>0</v>
      </c>
      <c r="F37" s="89" t="s">
        <v>282</v>
      </c>
    </row>
    <row r="38" spans="1:6" ht="81.75" customHeight="1" hidden="1">
      <c r="A38" s="167" t="s">
        <v>35</v>
      </c>
      <c r="B38" s="237" t="s">
        <v>460</v>
      </c>
      <c r="C38" s="227"/>
      <c r="D38" s="113">
        <f>SUM(E38:F38)</f>
        <v>0</v>
      </c>
      <c r="E38" s="113">
        <v>0</v>
      </c>
      <c r="F38" s="89" t="s">
        <v>282</v>
      </c>
    </row>
    <row r="39" spans="1:18" s="19" customFormat="1" ht="27.75" customHeight="1">
      <c r="A39" s="233">
        <v>1160</v>
      </c>
      <c r="B39" s="138" t="s">
        <v>461</v>
      </c>
      <c r="C39" s="234">
        <v>7161</v>
      </c>
      <c r="D39" s="71">
        <f aca="true" t="shared" si="2" ref="D39:D94">SUM(E39:F39)</f>
        <v>0</v>
      </c>
      <c r="E39" s="71">
        <f>SUM(E40+E44)</f>
        <v>0</v>
      </c>
      <c r="F39" s="89" t="s">
        <v>282</v>
      </c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</row>
    <row r="40" spans="1:6" ht="41.25" customHeight="1">
      <c r="A40" s="236" t="s">
        <v>36</v>
      </c>
      <c r="B40" s="237" t="s">
        <v>1015</v>
      </c>
      <c r="C40" s="227"/>
      <c r="D40" s="71">
        <f t="shared" si="2"/>
        <v>0</v>
      </c>
      <c r="E40" s="113">
        <f>SUM(E41:E43)</f>
        <v>0</v>
      </c>
      <c r="F40" s="89" t="s">
        <v>282</v>
      </c>
    </row>
    <row r="41" spans="1:6" ht="12.75">
      <c r="A41" s="167" t="s">
        <v>37</v>
      </c>
      <c r="B41" s="241" t="s">
        <v>462</v>
      </c>
      <c r="C41" s="227"/>
      <c r="D41" s="71">
        <f t="shared" si="2"/>
        <v>0</v>
      </c>
      <c r="E41" s="113">
        <v>0</v>
      </c>
      <c r="F41" s="89" t="s">
        <v>282</v>
      </c>
    </row>
    <row r="42" spans="1:6" ht="12.75">
      <c r="A42" s="167" t="s">
        <v>38</v>
      </c>
      <c r="B42" s="241" t="s">
        <v>463</v>
      </c>
      <c r="C42" s="227"/>
      <c r="D42" s="71">
        <f t="shared" si="2"/>
        <v>0</v>
      </c>
      <c r="E42" s="113">
        <v>0</v>
      </c>
      <c r="F42" s="89" t="s">
        <v>282</v>
      </c>
    </row>
    <row r="43" spans="1:6" ht="25.5">
      <c r="A43" s="167" t="s">
        <v>39</v>
      </c>
      <c r="B43" s="241" t="s">
        <v>464</v>
      </c>
      <c r="C43" s="227"/>
      <c r="D43" s="71">
        <f t="shared" si="2"/>
        <v>0</v>
      </c>
      <c r="E43" s="113">
        <v>0</v>
      </c>
      <c r="F43" s="89" t="s">
        <v>282</v>
      </c>
    </row>
    <row r="44" spans="1:6" ht="82.5" customHeight="1">
      <c r="A44" s="167" t="s">
        <v>330</v>
      </c>
      <c r="B44" s="241" t="s">
        <v>465</v>
      </c>
      <c r="C44" s="227"/>
      <c r="D44" s="113">
        <f t="shared" si="2"/>
        <v>0</v>
      </c>
      <c r="E44" s="113">
        <v>0</v>
      </c>
      <c r="F44" s="89" t="s">
        <v>282</v>
      </c>
    </row>
    <row r="45" spans="1:21" s="19" customFormat="1" ht="42" customHeight="1">
      <c r="A45" s="233">
        <v>1200</v>
      </c>
      <c r="B45" s="138" t="s">
        <v>466</v>
      </c>
      <c r="C45" s="234">
        <v>7300</v>
      </c>
      <c r="D45" s="113">
        <f t="shared" si="2"/>
        <v>107282.8</v>
      </c>
      <c r="E45" s="71">
        <f>SUM(E46+E50+E54)</f>
        <v>107282.8</v>
      </c>
      <c r="F45" s="71">
        <f>SUM(F48+F52+F61)</f>
        <v>0</v>
      </c>
      <c r="G45" s="235"/>
      <c r="H45" s="235"/>
      <c r="I45" s="235">
        <v>-6.7</v>
      </c>
      <c r="J45" s="235"/>
      <c r="K45" s="235">
        <v>63655.9</v>
      </c>
      <c r="L45" s="235"/>
      <c r="M45" s="235"/>
      <c r="N45" s="235"/>
      <c r="O45" s="235"/>
      <c r="P45" s="235"/>
      <c r="Q45" s="235"/>
      <c r="R45" s="238"/>
      <c r="S45" s="20"/>
      <c r="T45" s="20"/>
      <c r="U45" s="20"/>
    </row>
    <row r="46" spans="1:18" s="19" customFormat="1" ht="42" customHeight="1">
      <c r="A46" s="233">
        <v>1210</v>
      </c>
      <c r="B46" s="138" t="s">
        <v>467</v>
      </c>
      <c r="C46" s="234">
        <v>7311</v>
      </c>
      <c r="D46" s="113">
        <f t="shared" si="2"/>
        <v>0</v>
      </c>
      <c r="E46" s="71">
        <f>SUM(E47)</f>
        <v>0</v>
      </c>
      <c r="F46" s="89" t="s">
        <v>282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1:6" ht="66.75" customHeight="1">
      <c r="A47" s="236" t="s">
        <v>40</v>
      </c>
      <c r="B47" s="237" t="s">
        <v>468</v>
      </c>
      <c r="C47" s="244"/>
      <c r="D47" s="113">
        <f t="shared" si="2"/>
        <v>0</v>
      </c>
      <c r="E47" s="113">
        <v>0</v>
      </c>
      <c r="F47" s="89" t="s">
        <v>282</v>
      </c>
    </row>
    <row r="48" spans="1:18" s="19" customFormat="1" ht="43.5" customHeight="1">
      <c r="A48" s="245" t="s">
        <v>161</v>
      </c>
      <c r="B48" s="138" t="s">
        <v>469</v>
      </c>
      <c r="C48" s="246">
        <v>7312</v>
      </c>
      <c r="D48" s="113">
        <f t="shared" si="2"/>
        <v>0</v>
      </c>
      <c r="E48" s="89" t="s">
        <v>282</v>
      </c>
      <c r="F48" s="113">
        <f>SUM(F49)</f>
        <v>0</v>
      </c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6" ht="68.25" customHeight="1">
      <c r="A49" s="167" t="s">
        <v>162</v>
      </c>
      <c r="B49" s="237" t="s">
        <v>470</v>
      </c>
      <c r="C49" s="244"/>
      <c r="D49" s="113">
        <f t="shared" si="2"/>
        <v>0</v>
      </c>
      <c r="E49" s="89" t="s">
        <v>282</v>
      </c>
      <c r="F49" s="113"/>
    </row>
    <row r="50" spans="1:18" s="19" customFormat="1" ht="38.25">
      <c r="A50" s="245" t="s">
        <v>41</v>
      </c>
      <c r="B50" s="138" t="s">
        <v>471</v>
      </c>
      <c r="C50" s="246">
        <v>7321</v>
      </c>
      <c r="D50" s="113">
        <f t="shared" si="2"/>
        <v>0</v>
      </c>
      <c r="E50" s="113">
        <f>SUM(E51)</f>
        <v>0</v>
      </c>
      <c r="F50" s="89" t="s">
        <v>282</v>
      </c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1:6" ht="51">
      <c r="A51" s="236" t="s">
        <v>42</v>
      </c>
      <c r="B51" s="237" t="s">
        <v>472</v>
      </c>
      <c r="C51" s="244"/>
      <c r="D51" s="113">
        <f t="shared" si="2"/>
        <v>0</v>
      </c>
      <c r="E51" s="113">
        <v>0</v>
      </c>
      <c r="F51" s="89" t="s">
        <v>282</v>
      </c>
    </row>
    <row r="52" spans="1:18" s="19" customFormat="1" ht="38.25">
      <c r="A52" s="245" t="s">
        <v>43</v>
      </c>
      <c r="B52" s="138" t="s">
        <v>473</v>
      </c>
      <c r="C52" s="246">
        <v>7322</v>
      </c>
      <c r="D52" s="113">
        <f t="shared" si="2"/>
        <v>0</v>
      </c>
      <c r="E52" s="89" t="s">
        <v>282</v>
      </c>
      <c r="F52" s="113">
        <f>SUM(F53)</f>
        <v>0</v>
      </c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</row>
    <row r="53" spans="1:6" ht="51">
      <c r="A53" s="236" t="s">
        <v>44</v>
      </c>
      <c r="B53" s="237" t="s">
        <v>474</v>
      </c>
      <c r="C53" s="244"/>
      <c r="D53" s="113">
        <f t="shared" si="2"/>
        <v>0</v>
      </c>
      <c r="E53" s="89" t="s">
        <v>282</v>
      </c>
      <c r="F53" s="113"/>
    </row>
    <row r="54" spans="1:18" s="19" customFormat="1" ht="58.5" customHeight="1">
      <c r="A54" s="233">
        <v>1250</v>
      </c>
      <c r="B54" s="138" t="s">
        <v>522</v>
      </c>
      <c r="C54" s="234">
        <v>7331</v>
      </c>
      <c r="D54" s="113">
        <f t="shared" si="2"/>
        <v>107282.8</v>
      </c>
      <c r="E54" s="71">
        <f>SUM(E55+E56+E59+E60)</f>
        <v>107282.8</v>
      </c>
      <c r="F54" s="89" t="s">
        <v>282</v>
      </c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</row>
    <row r="55" spans="1:6" ht="41.25" customHeight="1">
      <c r="A55" s="236" t="s">
        <v>45</v>
      </c>
      <c r="B55" s="237" t="s">
        <v>475</v>
      </c>
      <c r="C55" s="227"/>
      <c r="D55" s="113">
        <f t="shared" si="2"/>
        <v>107282.8</v>
      </c>
      <c r="E55" s="113">
        <v>107282.8</v>
      </c>
      <c r="F55" s="89" t="s">
        <v>282</v>
      </c>
    </row>
    <row r="56" spans="1:6" ht="27.75" customHeight="1">
      <c r="A56" s="236" t="s">
        <v>46</v>
      </c>
      <c r="B56" s="237" t="s">
        <v>476</v>
      </c>
      <c r="C56" s="244"/>
      <c r="D56" s="113">
        <f t="shared" si="2"/>
        <v>0</v>
      </c>
      <c r="E56" s="113">
        <f>SUM(E57+E58)</f>
        <v>0</v>
      </c>
      <c r="F56" s="89" t="s">
        <v>282</v>
      </c>
    </row>
    <row r="57" spans="1:6" ht="51">
      <c r="A57" s="236" t="s">
        <v>47</v>
      </c>
      <c r="B57" s="241" t="s">
        <v>477</v>
      </c>
      <c r="C57" s="227"/>
      <c r="D57" s="113">
        <f t="shared" si="2"/>
        <v>0</v>
      </c>
      <c r="E57" s="113"/>
      <c r="F57" s="89" t="s">
        <v>282</v>
      </c>
    </row>
    <row r="58" spans="1:6" ht="12.75">
      <c r="A58" s="236" t="s">
        <v>48</v>
      </c>
      <c r="B58" s="241" t="s">
        <v>478</v>
      </c>
      <c r="C58" s="227"/>
      <c r="D58" s="113">
        <f t="shared" si="2"/>
        <v>0</v>
      </c>
      <c r="E58" s="113"/>
      <c r="F58" s="89" t="s">
        <v>282</v>
      </c>
    </row>
    <row r="59" spans="1:6" ht="25.5">
      <c r="A59" s="236" t="s">
        <v>49</v>
      </c>
      <c r="B59" s="237" t="s">
        <v>479</v>
      </c>
      <c r="C59" s="244"/>
      <c r="D59" s="113">
        <f t="shared" si="2"/>
        <v>0</v>
      </c>
      <c r="E59" s="113">
        <v>0</v>
      </c>
      <c r="F59" s="89" t="s">
        <v>282</v>
      </c>
    </row>
    <row r="60" spans="1:6" ht="40.5" customHeight="1">
      <c r="A60" s="236" t="s">
        <v>50</v>
      </c>
      <c r="B60" s="237" t="s">
        <v>480</v>
      </c>
      <c r="C60" s="244"/>
      <c r="D60" s="113">
        <f t="shared" si="2"/>
        <v>0</v>
      </c>
      <c r="E60" s="113"/>
      <c r="F60" s="89" t="s">
        <v>282</v>
      </c>
    </row>
    <row r="61" spans="1:18" s="19" customFormat="1" ht="56.25" customHeight="1">
      <c r="A61" s="233">
        <v>1260</v>
      </c>
      <c r="B61" s="138" t="s">
        <v>481</v>
      </c>
      <c r="C61" s="234">
        <v>7332</v>
      </c>
      <c r="D61" s="113">
        <f t="shared" si="2"/>
        <v>0</v>
      </c>
      <c r="E61" s="89" t="s">
        <v>282</v>
      </c>
      <c r="F61" s="113">
        <f>SUM(F62:F63)</f>
        <v>0</v>
      </c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</row>
    <row r="62" spans="1:6" ht="38.25">
      <c r="A62" s="236" t="s">
        <v>51</v>
      </c>
      <c r="B62" s="237" t="s">
        <v>482</v>
      </c>
      <c r="C62" s="244"/>
      <c r="D62" s="113">
        <f t="shared" si="2"/>
        <v>0</v>
      </c>
      <c r="E62" s="89" t="s">
        <v>282</v>
      </c>
      <c r="F62" s="113"/>
    </row>
    <row r="63" spans="1:6" ht="38.25">
      <c r="A63" s="236" t="s">
        <v>52</v>
      </c>
      <c r="B63" s="237" t="s">
        <v>483</v>
      </c>
      <c r="C63" s="244"/>
      <c r="D63" s="113">
        <f t="shared" si="2"/>
        <v>0</v>
      </c>
      <c r="E63" s="89" t="s">
        <v>282</v>
      </c>
      <c r="F63" s="113"/>
    </row>
    <row r="64" spans="1:18" s="19" customFormat="1" ht="57" customHeight="1">
      <c r="A64" s="233">
        <v>1300</v>
      </c>
      <c r="B64" s="138" t="s">
        <v>484</v>
      </c>
      <c r="C64" s="234">
        <v>7400</v>
      </c>
      <c r="D64" s="71">
        <f>SUM(D67+D69+D74+D78+D87+D90+D99)</f>
        <v>71515.3</v>
      </c>
      <c r="E64" s="71">
        <f>SUM(E67+E69+E74+E78+E87+E90+E99)</f>
        <v>71515.3</v>
      </c>
      <c r="F64" s="71">
        <f>SUM(F65+F93,F96)</f>
        <v>0</v>
      </c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</row>
    <row r="65" spans="1:18" s="19" customFormat="1" ht="14.25" customHeight="1">
      <c r="A65" s="233">
        <v>1310</v>
      </c>
      <c r="B65" s="138" t="s">
        <v>485</v>
      </c>
      <c r="C65" s="234">
        <v>7411</v>
      </c>
      <c r="D65" s="113">
        <f t="shared" si="2"/>
        <v>0</v>
      </c>
      <c r="E65" s="89" t="s">
        <v>282</v>
      </c>
      <c r="F65" s="113">
        <f>SUM(F66)</f>
        <v>0</v>
      </c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</row>
    <row r="66" spans="1:6" ht="53.25" customHeight="1">
      <c r="A66" s="236" t="s">
        <v>53</v>
      </c>
      <c r="B66" s="237" t="s">
        <v>486</v>
      </c>
      <c r="C66" s="244"/>
      <c r="D66" s="113">
        <f t="shared" si="2"/>
        <v>0</v>
      </c>
      <c r="E66" s="89" t="s">
        <v>282</v>
      </c>
      <c r="F66" s="113"/>
    </row>
    <row r="67" spans="1:18" s="19" customFormat="1" ht="14.25" customHeight="1">
      <c r="A67" s="233">
        <v>1320</v>
      </c>
      <c r="B67" s="138" t="s">
        <v>487</v>
      </c>
      <c r="C67" s="234">
        <v>7412</v>
      </c>
      <c r="D67" s="113">
        <f t="shared" si="2"/>
        <v>0</v>
      </c>
      <c r="E67" s="71">
        <f>SUM(E68)</f>
        <v>0</v>
      </c>
      <c r="F67" s="89" t="s">
        <v>282</v>
      </c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</row>
    <row r="68" spans="1:6" ht="38.25">
      <c r="A68" s="236" t="s">
        <v>54</v>
      </c>
      <c r="B68" s="237" t="s">
        <v>488</v>
      </c>
      <c r="C68" s="244"/>
      <c r="D68" s="113">
        <f t="shared" si="2"/>
        <v>0</v>
      </c>
      <c r="E68" s="113"/>
      <c r="F68" s="89" t="s">
        <v>282</v>
      </c>
    </row>
    <row r="69" spans="1:18" s="19" customFormat="1" ht="28.5" customHeight="1">
      <c r="A69" s="233">
        <v>1330</v>
      </c>
      <c r="B69" s="138" t="s">
        <v>489</v>
      </c>
      <c r="C69" s="234">
        <v>7415</v>
      </c>
      <c r="D69" s="113">
        <f t="shared" si="2"/>
        <v>7847.3</v>
      </c>
      <c r="E69" s="71">
        <f>SUM(E70:E73)</f>
        <v>7847.3</v>
      </c>
      <c r="F69" s="89" t="s">
        <v>282</v>
      </c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</row>
    <row r="70" spans="1:21" ht="27" customHeight="1">
      <c r="A70" s="236" t="s">
        <v>55</v>
      </c>
      <c r="B70" s="237" t="s">
        <v>490</v>
      </c>
      <c r="C70" s="244"/>
      <c r="D70" s="113">
        <f t="shared" si="2"/>
        <v>6491.3</v>
      </c>
      <c r="E70" s="113">
        <v>6491.3</v>
      </c>
      <c r="F70" s="89" t="s">
        <v>282</v>
      </c>
      <c r="R70" s="238"/>
      <c r="S70" s="20"/>
      <c r="T70" s="20"/>
      <c r="U70" s="20"/>
    </row>
    <row r="71" spans="1:6" ht="38.25">
      <c r="A71" s="236" t="s">
        <v>56</v>
      </c>
      <c r="B71" s="237" t="s">
        <v>491</v>
      </c>
      <c r="C71" s="244"/>
      <c r="D71" s="113">
        <f t="shared" si="2"/>
        <v>126</v>
      </c>
      <c r="E71" s="113">
        <v>126</v>
      </c>
      <c r="F71" s="89" t="s">
        <v>282</v>
      </c>
    </row>
    <row r="72" spans="1:6" ht="51">
      <c r="A72" s="236" t="s">
        <v>57</v>
      </c>
      <c r="B72" s="237" t="s">
        <v>492</v>
      </c>
      <c r="C72" s="244"/>
      <c r="D72" s="113">
        <f t="shared" si="2"/>
        <v>0</v>
      </c>
      <c r="E72" s="113">
        <v>0</v>
      </c>
      <c r="F72" s="89" t="s">
        <v>282</v>
      </c>
    </row>
    <row r="73" spans="1:21" ht="12.75">
      <c r="A73" s="167" t="s">
        <v>393</v>
      </c>
      <c r="B73" s="237" t="s">
        <v>493</v>
      </c>
      <c r="C73" s="244"/>
      <c r="D73" s="113">
        <f t="shared" si="2"/>
        <v>1230</v>
      </c>
      <c r="E73" s="113">
        <v>1230</v>
      </c>
      <c r="F73" s="89" t="s">
        <v>282</v>
      </c>
      <c r="R73" s="238"/>
      <c r="S73" s="20"/>
      <c r="T73" s="20"/>
      <c r="U73" s="20"/>
    </row>
    <row r="74" spans="1:18" s="19" customFormat="1" ht="57.75" customHeight="1">
      <c r="A74" s="233">
        <v>1340</v>
      </c>
      <c r="B74" s="138" t="s">
        <v>494</v>
      </c>
      <c r="C74" s="234">
        <v>7421</v>
      </c>
      <c r="D74" s="113">
        <f t="shared" si="2"/>
        <v>0</v>
      </c>
      <c r="E74" s="71">
        <f>E75+E76+E77</f>
        <v>0</v>
      </c>
      <c r="F74" s="89" t="s">
        <v>282</v>
      </c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</row>
    <row r="75" spans="1:6" ht="95.25" customHeight="1">
      <c r="A75" s="236" t="s">
        <v>394</v>
      </c>
      <c r="B75" s="237" t="s">
        <v>495</v>
      </c>
      <c r="C75" s="244"/>
      <c r="D75" s="113">
        <f t="shared" si="2"/>
        <v>0</v>
      </c>
      <c r="E75" s="113">
        <v>0</v>
      </c>
      <c r="F75" s="89" t="s">
        <v>282</v>
      </c>
    </row>
    <row r="76" spans="1:18" s="19" customFormat="1" ht="54.75" customHeight="1">
      <c r="A76" s="236" t="s">
        <v>207</v>
      </c>
      <c r="B76" s="237" t="s">
        <v>496</v>
      </c>
      <c r="C76" s="227"/>
      <c r="D76" s="113">
        <f t="shared" si="2"/>
        <v>0</v>
      </c>
      <c r="E76" s="113">
        <v>0</v>
      </c>
      <c r="F76" s="89" t="s">
        <v>282</v>
      </c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</row>
    <row r="77" spans="1:18" s="19" customFormat="1" ht="67.5" customHeight="1">
      <c r="A77" s="167" t="s">
        <v>316</v>
      </c>
      <c r="B77" s="237" t="s">
        <v>497</v>
      </c>
      <c r="C77" s="227"/>
      <c r="D77" s="113">
        <f t="shared" si="2"/>
        <v>0</v>
      </c>
      <c r="E77" s="113">
        <v>0</v>
      </c>
      <c r="F77" s="89" t="s">
        <v>282</v>
      </c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47"/>
    </row>
    <row r="78" spans="1:18" s="19" customFormat="1" ht="29.25" customHeight="1">
      <c r="A78" s="233">
        <v>1350</v>
      </c>
      <c r="B78" s="138" t="s">
        <v>498</v>
      </c>
      <c r="C78" s="234">
        <v>7422</v>
      </c>
      <c r="D78" s="113">
        <f t="shared" si="2"/>
        <v>63468</v>
      </c>
      <c r="E78" s="71">
        <f>SUM(E79,E86)</f>
        <v>63468</v>
      </c>
      <c r="F78" s="89" t="s">
        <v>282</v>
      </c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</row>
    <row r="79" spans="1:21" s="19" customFormat="1" ht="12.75">
      <c r="A79" s="236" t="s">
        <v>58</v>
      </c>
      <c r="B79" s="237" t="s">
        <v>1035</v>
      </c>
      <c r="C79" s="248"/>
      <c r="D79" s="113">
        <f t="shared" si="2"/>
        <v>55118</v>
      </c>
      <c r="E79" s="113">
        <f>SUM(E80:E85)</f>
        <v>55118</v>
      </c>
      <c r="F79" s="89" t="s">
        <v>282</v>
      </c>
      <c r="G79" s="235"/>
      <c r="H79" s="249" t="s">
        <v>418</v>
      </c>
      <c r="I79" s="249" t="s">
        <v>415</v>
      </c>
      <c r="J79" s="250">
        <v>58</v>
      </c>
      <c r="K79" s="235"/>
      <c r="L79" s="235"/>
      <c r="M79" s="235"/>
      <c r="N79" s="235"/>
      <c r="O79" s="235"/>
      <c r="P79" s="235"/>
      <c r="Q79" s="235"/>
      <c r="R79" s="238"/>
      <c r="S79" s="20"/>
      <c r="T79" s="20"/>
      <c r="U79" s="20"/>
    </row>
    <row r="80" spans="1:21" s="19" customFormat="1" ht="25.5">
      <c r="A80" s="236"/>
      <c r="B80" s="237" t="s">
        <v>1041</v>
      </c>
      <c r="C80" s="248"/>
      <c r="D80" s="113">
        <f aca="true" t="shared" si="3" ref="D80:D85">E80</f>
        <v>4806</v>
      </c>
      <c r="E80" s="113">
        <v>4806</v>
      </c>
      <c r="F80" s="89"/>
      <c r="G80" s="235"/>
      <c r="H80" s="249"/>
      <c r="I80" s="249"/>
      <c r="J80" s="250"/>
      <c r="K80" s="235"/>
      <c r="L80" s="235"/>
      <c r="M80" s="235"/>
      <c r="N80" s="235"/>
      <c r="O80" s="235"/>
      <c r="P80" s="235"/>
      <c r="Q80" s="235"/>
      <c r="R80" s="238"/>
      <c r="S80" s="20"/>
      <c r="T80" s="20"/>
      <c r="U80" s="20"/>
    </row>
    <row r="81" spans="1:21" s="19" customFormat="1" ht="25.5">
      <c r="A81" s="236"/>
      <c r="B81" s="237" t="s">
        <v>1037</v>
      </c>
      <c r="C81" s="248"/>
      <c r="D81" s="113">
        <f t="shared" si="3"/>
        <v>4092</v>
      </c>
      <c r="E81" s="113">
        <v>4092</v>
      </c>
      <c r="F81" s="89"/>
      <c r="G81" s="235"/>
      <c r="H81" s="249"/>
      <c r="I81" s="249"/>
      <c r="J81" s="250"/>
      <c r="K81" s="235"/>
      <c r="L81" s="235"/>
      <c r="M81" s="235"/>
      <c r="N81" s="235"/>
      <c r="O81" s="235"/>
      <c r="P81" s="235"/>
      <c r="Q81" s="235"/>
      <c r="R81" s="238"/>
      <c r="S81" s="20"/>
      <c r="T81" s="20"/>
      <c r="U81" s="20"/>
    </row>
    <row r="82" spans="1:21" s="19" customFormat="1" ht="12.75">
      <c r="A82" s="236"/>
      <c r="B82" s="237" t="s">
        <v>1036</v>
      </c>
      <c r="C82" s="248"/>
      <c r="D82" s="113">
        <f t="shared" si="3"/>
        <v>27980</v>
      </c>
      <c r="E82" s="113">
        <v>27980</v>
      </c>
      <c r="F82" s="89"/>
      <c r="G82" s="235"/>
      <c r="H82" s="249"/>
      <c r="I82" s="249"/>
      <c r="J82" s="250"/>
      <c r="K82" s="235"/>
      <c r="L82" s="235"/>
      <c r="M82" s="235"/>
      <c r="N82" s="235"/>
      <c r="O82" s="235"/>
      <c r="P82" s="235"/>
      <c r="Q82" s="235"/>
      <c r="R82" s="238"/>
      <c r="S82" s="20"/>
      <c r="T82" s="20"/>
      <c r="U82" s="20"/>
    </row>
    <row r="83" spans="1:21" s="19" customFormat="1" ht="12.75">
      <c r="A83" s="236"/>
      <c r="B83" s="237" t="s">
        <v>1040</v>
      </c>
      <c r="C83" s="248"/>
      <c r="D83" s="113">
        <f t="shared" si="3"/>
        <v>18000</v>
      </c>
      <c r="E83" s="113">
        <v>18000</v>
      </c>
      <c r="F83" s="89"/>
      <c r="G83" s="235"/>
      <c r="H83" s="249"/>
      <c r="I83" s="249"/>
      <c r="J83" s="250"/>
      <c r="K83" s="235"/>
      <c r="L83" s="235"/>
      <c r="M83" s="235"/>
      <c r="N83" s="235"/>
      <c r="O83" s="235"/>
      <c r="P83" s="235"/>
      <c r="Q83" s="235"/>
      <c r="R83" s="238"/>
      <c r="S83" s="20"/>
      <c r="T83" s="20"/>
      <c r="U83" s="20"/>
    </row>
    <row r="84" spans="1:21" s="19" customFormat="1" ht="25.5">
      <c r="A84" s="236"/>
      <c r="B84" s="237" t="s">
        <v>1038</v>
      </c>
      <c r="C84" s="248"/>
      <c r="D84" s="113">
        <f t="shared" si="3"/>
        <v>80</v>
      </c>
      <c r="E84" s="113">
        <v>80</v>
      </c>
      <c r="F84" s="89"/>
      <c r="G84" s="235"/>
      <c r="H84" s="249"/>
      <c r="I84" s="249"/>
      <c r="J84" s="250"/>
      <c r="K84" s="235"/>
      <c r="L84" s="235"/>
      <c r="M84" s="235"/>
      <c r="N84" s="235"/>
      <c r="O84" s="235"/>
      <c r="P84" s="235"/>
      <c r="Q84" s="235"/>
      <c r="R84" s="238"/>
      <c r="S84" s="20"/>
      <c r="T84" s="20"/>
      <c r="U84" s="20"/>
    </row>
    <row r="85" spans="1:21" s="19" customFormat="1" ht="12.75">
      <c r="A85" s="236"/>
      <c r="B85" s="237" t="s">
        <v>1039</v>
      </c>
      <c r="C85" s="248"/>
      <c r="D85" s="113">
        <f t="shared" si="3"/>
        <v>160</v>
      </c>
      <c r="E85" s="113">
        <v>160</v>
      </c>
      <c r="F85" s="89"/>
      <c r="G85" s="235"/>
      <c r="H85" s="249"/>
      <c r="I85" s="249"/>
      <c r="J85" s="250"/>
      <c r="K85" s="235"/>
      <c r="L85" s="235"/>
      <c r="M85" s="235"/>
      <c r="N85" s="235"/>
      <c r="O85" s="235"/>
      <c r="P85" s="235"/>
      <c r="Q85" s="235"/>
      <c r="R85" s="238"/>
      <c r="S85" s="20"/>
      <c r="T85" s="20"/>
      <c r="U85" s="20"/>
    </row>
    <row r="86" spans="1:25" ht="39" customHeight="1">
      <c r="A86" s="236" t="s">
        <v>59</v>
      </c>
      <c r="B86" s="237" t="s">
        <v>499</v>
      </c>
      <c r="C86" s="227"/>
      <c r="D86" s="113">
        <f t="shared" si="2"/>
        <v>8350</v>
      </c>
      <c r="E86" s="113">
        <v>8350</v>
      </c>
      <c r="F86" s="89" t="s">
        <v>282</v>
      </c>
      <c r="H86" s="249">
        <v>9540</v>
      </c>
      <c r="I86" s="249">
        <v>3960</v>
      </c>
      <c r="J86" s="228">
        <v>30</v>
      </c>
      <c r="R86" s="238"/>
      <c r="S86" s="20"/>
      <c r="T86" s="20"/>
      <c r="U86" s="20"/>
      <c r="W86" s="19"/>
      <c r="Y86" s="19"/>
    </row>
    <row r="87" spans="1:18" s="19" customFormat="1" ht="28.5" customHeight="1">
      <c r="A87" s="233">
        <v>1360</v>
      </c>
      <c r="B87" s="138" t="s">
        <v>500</v>
      </c>
      <c r="C87" s="234">
        <v>7431</v>
      </c>
      <c r="D87" s="113">
        <f t="shared" si="2"/>
        <v>200</v>
      </c>
      <c r="E87" s="71">
        <f>SUM(E88:E89)</f>
        <v>200</v>
      </c>
      <c r="F87" s="89" t="s">
        <v>282</v>
      </c>
      <c r="G87" s="228"/>
      <c r="H87" s="228"/>
      <c r="I87" s="235"/>
      <c r="J87" s="235"/>
      <c r="K87" s="235"/>
      <c r="L87" s="235"/>
      <c r="M87" s="235"/>
      <c r="N87" s="235"/>
      <c r="O87" s="235"/>
      <c r="P87" s="235"/>
      <c r="Q87" s="235"/>
      <c r="R87" s="235"/>
    </row>
    <row r="88" spans="1:21" ht="54" customHeight="1">
      <c r="A88" s="236" t="s">
        <v>60</v>
      </c>
      <c r="B88" s="237" t="s">
        <v>501</v>
      </c>
      <c r="C88" s="244"/>
      <c r="D88" s="113">
        <f>SUM(E88:F88)</f>
        <v>200</v>
      </c>
      <c r="E88" s="113">
        <v>200</v>
      </c>
      <c r="F88" s="89" t="s">
        <v>282</v>
      </c>
      <c r="R88" s="238"/>
      <c r="S88" s="20"/>
      <c r="T88" s="20"/>
      <c r="U88" s="20"/>
    </row>
    <row r="89" spans="1:21" s="19" customFormat="1" ht="38.25">
      <c r="A89" s="236" t="s">
        <v>61</v>
      </c>
      <c r="B89" s="237" t="s">
        <v>502</v>
      </c>
      <c r="C89" s="244"/>
      <c r="D89" s="113">
        <f t="shared" si="2"/>
        <v>0</v>
      </c>
      <c r="E89" s="113"/>
      <c r="F89" s="89" t="s">
        <v>282</v>
      </c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8"/>
      <c r="S89" s="20"/>
      <c r="T89" s="20"/>
      <c r="U89" s="20"/>
    </row>
    <row r="90" spans="1:18" s="19" customFormat="1" ht="28.5" customHeight="1">
      <c r="A90" s="233">
        <v>1370</v>
      </c>
      <c r="B90" s="138" t="s">
        <v>503</v>
      </c>
      <c r="C90" s="234">
        <v>7441</v>
      </c>
      <c r="D90" s="113">
        <f t="shared" si="2"/>
        <v>0</v>
      </c>
      <c r="E90" s="113">
        <f>SUM(E91:E92)</f>
        <v>0</v>
      </c>
      <c r="F90" s="89" t="s">
        <v>282</v>
      </c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</row>
    <row r="91" spans="1:18" s="19" customFormat="1" ht="108.75" customHeight="1">
      <c r="A91" s="167" t="s">
        <v>62</v>
      </c>
      <c r="B91" s="237" t="s">
        <v>504</v>
      </c>
      <c r="C91" s="244"/>
      <c r="D91" s="113">
        <f t="shared" si="2"/>
        <v>0</v>
      </c>
      <c r="E91" s="113"/>
      <c r="F91" s="89" t="s">
        <v>282</v>
      </c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</row>
    <row r="92" spans="1:18" s="19" customFormat="1" ht="109.5" customHeight="1">
      <c r="A92" s="167" t="s">
        <v>289</v>
      </c>
      <c r="B92" s="237" t="s">
        <v>505</v>
      </c>
      <c r="C92" s="244"/>
      <c r="D92" s="113">
        <f t="shared" si="2"/>
        <v>0</v>
      </c>
      <c r="E92" s="113"/>
      <c r="F92" s="89" t="s">
        <v>282</v>
      </c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</row>
    <row r="93" spans="1:18" s="19" customFormat="1" ht="27.75" customHeight="1">
      <c r="A93" s="233">
        <v>1380</v>
      </c>
      <c r="B93" s="138" t="s">
        <v>506</v>
      </c>
      <c r="C93" s="234">
        <v>7442</v>
      </c>
      <c r="D93" s="113">
        <f t="shared" si="2"/>
        <v>0</v>
      </c>
      <c r="E93" s="89" t="s">
        <v>282</v>
      </c>
      <c r="F93" s="113">
        <f>SUM(F94:F95)</f>
        <v>0</v>
      </c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</row>
    <row r="94" spans="1:6" ht="111" customHeight="1">
      <c r="A94" s="236" t="s">
        <v>63</v>
      </c>
      <c r="B94" s="237" t="s">
        <v>507</v>
      </c>
      <c r="C94" s="244"/>
      <c r="D94" s="113">
        <f t="shared" si="2"/>
        <v>0</v>
      </c>
      <c r="E94" s="89" t="s">
        <v>282</v>
      </c>
      <c r="F94" s="113"/>
    </row>
    <row r="95" spans="1:18" s="19" customFormat="1" ht="123" customHeight="1">
      <c r="A95" s="236" t="s">
        <v>64</v>
      </c>
      <c r="B95" s="237" t="s">
        <v>508</v>
      </c>
      <c r="C95" s="244"/>
      <c r="D95" s="113">
        <f>SUM(E95:F95)</f>
        <v>0</v>
      </c>
      <c r="E95" s="89" t="s">
        <v>282</v>
      </c>
      <c r="F95" s="113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</row>
    <row r="96" spans="1:18" s="19" customFormat="1" ht="28.5" customHeight="1">
      <c r="A96" s="236" t="s">
        <v>208</v>
      </c>
      <c r="B96" s="138" t="s">
        <v>509</v>
      </c>
      <c r="C96" s="234">
        <v>7451</v>
      </c>
      <c r="D96" s="113">
        <f>SUM(D97:D99)</f>
        <v>0</v>
      </c>
      <c r="E96" s="71">
        <f>SUM(E99)</f>
        <v>0</v>
      </c>
      <c r="F96" s="113">
        <f>SUM(F97:F99)</f>
        <v>0</v>
      </c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</row>
    <row r="97" spans="1:17" ht="27">
      <c r="A97" s="236" t="s">
        <v>209</v>
      </c>
      <c r="B97" s="237" t="s">
        <v>510</v>
      </c>
      <c r="C97" s="244"/>
      <c r="D97" s="113">
        <f>SUM(E97:F97)</f>
        <v>0</v>
      </c>
      <c r="E97" s="89" t="s">
        <v>282</v>
      </c>
      <c r="F97" s="113"/>
      <c r="Q97" s="228">
        <v>-4500</v>
      </c>
    </row>
    <row r="98" spans="1:6" ht="27">
      <c r="A98" s="236" t="s">
        <v>210</v>
      </c>
      <c r="B98" s="237" t="s">
        <v>511</v>
      </c>
      <c r="C98" s="244"/>
      <c r="D98" s="113"/>
      <c r="E98" s="89" t="s">
        <v>282</v>
      </c>
      <c r="F98" s="113"/>
    </row>
    <row r="99" spans="1:9" ht="39.75" customHeight="1">
      <c r="A99" s="236" t="s">
        <v>211</v>
      </c>
      <c r="B99" s="237" t="s">
        <v>512</v>
      </c>
      <c r="C99" s="244"/>
      <c r="D99" s="113">
        <f>SUM(E99:F99)</f>
        <v>0</v>
      </c>
      <c r="E99" s="113"/>
      <c r="F99" s="113"/>
      <c r="H99" s="249"/>
      <c r="I99" s="243"/>
    </row>
    <row r="100" spans="3:6" ht="13.5">
      <c r="C100" s="228"/>
      <c r="E100" s="228"/>
      <c r="F100" s="228"/>
    </row>
    <row r="101" spans="1:6" ht="17.25">
      <c r="A101" s="291" t="s">
        <v>513</v>
      </c>
      <c r="B101" s="291"/>
      <c r="C101" s="291"/>
      <c r="D101" s="291"/>
      <c r="E101" s="291"/>
      <c r="F101" s="228"/>
    </row>
    <row r="102" spans="1:6" ht="45.75" customHeight="1">
      <c r="A102" s="181"/>
      <c r="B102" s="292" t="s">
        <v>514</v>
      </c>
      <c r="C102" s="292"/>
      <c r="D102" s="292"/>
      <c r="E102" s="292"/>
      <c r="F102" s="228"/>
    </row>
    <row r="103" spans="1:6" ht="17.25">
      <c r="A103" s="181"/>
      <c r="B103" s="220"/>
      <c r="C103" s="114"/>
      <c r="D103" s="284" t="s">
        <v>426</v>
      </c>
      <c r="E103" s="284"/>
      <c r="F103" s="228"/>
    </row>
    <row r="104" spans="1:6" ht="57" customHeight="1">
      <c r="A104" s="252" t="s">
        <v>515</v>
      </c>
      <c r="B104" s="252" t="s">
        <v>428</v>
      </c>
      <c r="C104" s="88" t="s">
        <v>516</v>
      </c>
      <c r="D104" s="88" t="s">
        <v>517</v>
      </c>
      <c r="E104" s="88" t="s">
        <v>518</v>
      </c>
      <c r="F104" s="228"/>
    </row>
    <row r="105" spans="1:6" ht="21" customHeight="1">
      <c r="A105" s="253"/>
      <c r="B105" s="254"/>
      <c r="C105" s="227">
        <v>1</v>
      </c>
      <c r="D105" s="227">
        <v>2</v>
      </c>
      <c r="E105" s="227">
        <v>3</v>
      </c>
      <c r="F105" s="228"/>
    </row>
    <row r="106" spans="1:6" ht="40.5">
      <c r="A106" s="227">
        <v>1</v>
      </c>
      <c r="B106" s="255" t="s">
        <v>436</v>
      </c>
      <c r="C106" s="89">
        <v>8317.5</v>
      </c>
      <c r="D106" s="89">
        <v>5370</v>
      </c>
      <c r="E106" s="89">
        <v>29628.5</v>
      </c>
      <c r="F106" s="228"/>
    </row>
    <row r="107" spans="1:6" ht="27">
      <c r="A107" s="227">
        <v>2</v>
      </c>
      <c r="B107" s="255" t="s">
        <v>519</v>
      </c>
      <c r="C107" s="89">
        <v>529.2</v>
      </c>
      <c r="D107" s="89">
        <v>253.7</v>
      </c>
      <c r="E107" s="89">
        <v>1544.5</v>
      </c>
      <c r="F107" s="228"/>
    </row>
    <row r="108" spans="1:6" ht="13.5">
      <c r="A108" s="227">
        <v>3</v>
      </c>
      <c r="B108" s="255" t="s">
        <v>439</v>
      </c>
      <c r="C108" s="89">
        <v>6179</v>
      </c>
      <c r="D108" s="89">
        <v>2836.7</v>
      </c>
      <c r="E108" s="89">
        <v>25781.7</v>
      </c>
      <c r="F108" s="228"/>
    </row>
    <row r="109" spans="1:6" ht="13.5">
      <c r="A109" s="227">
        <v>4</v>
      </c>
      <c r="B109" s="255" t="s">
        <v>520</v>
      </c>
      <c r="C109" s="256">
        <v>0</v>
      </c>
      <c r="D109" s="256">
        <v>0</v>
      </c>
      <c r="E109" s="227" t="s">
        <v>282</v>
      </c>
      <c r="F109" s="228"/>
    </row>
    <row r="110" spans="1:6" ht="13.5">
      <c r="A110" s="227">
        <v>5</v>
      </c>
      <c r="B110" s="255" t="s">
        <v>521</v>
      </c>
      <c r="C110" s="256">
        <v>0</v>
      </c>
      <c r="D110" s="256">
        <v>0</v>
      </c>
      <c r="E110" s="227" t="s">
        <v>282</v>
      </c>
      <c r="F110" s="228"/>
    </row>
    <row r="111" spans="3:6" ht="13.5">
      <c r="C111" s="228"/>
      <c r="E111" s="228"/>
      <c r="F111" s="228"/>
    </row>
    <row r="112" spans="3:6" ht="13.5">
      <c r="C112" s="228"/>
      <c r="E112" s="228"/>
      <c r="F112" s="228"/>
    </row>
    <row r="113" spans="3:6" ht="13.5">
      <c r="C113" s="228"/>
      <c r="E113" s="228"/>
      <c r="F113" s="228"/>
    </row>
    <row r="114" spans="3:6" ht="13.5">
      <c r="C114" s="228"/>
      <c r="E114" s="228"/>
      <c r="F114" s="228"/>
    </row>
    <row r="115" spans="3:6" ht="13.5">
      <c r="C115" s="228"/>
      <c r="E115" s="228"/>
      <c r="F115" s="228"/>
    </row>
    <row r="116" spans="3:6" ht="13.5">
      <c r="C116" s="228"/>
      <c r="E116" s="228"/>
      <c r="F116" s="228"/>
    </row>
    <row r="117" spans="3:6" ht="13.5">
      <c r="C117" s="228"/>
      <c r="E117" s="228"/>
      <c r="F117" s="228"/>
    </row>
    <row r="118" spans="3:6" ht="13.5">
      <c r="C118" s="228"/>
      <c r="E118" s="228"/>
      <c r="F118" s="228"/>
    </row>
    <row r="119" spans="3:6" ht="13.5">
      <c r="C119" s="228"/>
      <c r="E119" s="228"/>
      <c r="F119" s="228"/>
    </row>
    <row r="120" spans="3:6" ht="13.5">
      <c r="C120" s="228"/>
      <c r="E120" s="228"/>
      <c r="F120" s="228"/>
    </row>
    <row r="121" spans="3:6" ht="13.5">
      <c r="C121" s="228"/>
      <c r="E121" s="228"/>
      <c r="F121" s="228"/>
    </row>
    <row r="122" spans="3:6" ht="13.5">
      <c r="C122" s="228"/>
      <c r="E122" s="228"/>
      <c r="F122" s="228"/>
    </row>
    <row r="123" spans="3:6" ht="13.5">
      <c r="C123" s="228"/>
      <c r="E123" s="228"/>
      <c r="F123" s="228"/>
    </row>
    <row r="124" spans="3:6" ht="13.5">
      <c r="C124" s="228"/>
      <c r="E124" s="228"/>
      <c r="F124" s="228"/>
    </row>
    <row r="125" spans="3:6" ht="13.5">
      <c r="C125" s="228"/>
      <c r="E125" s="228"/>
      <c r="F125" s="228"/>
    </row>
    <row r="126" spans="3:6" ht="13.5">
      <c r="C126" s="228"/>
      <c r="E126" s="228"/>
      <c r="F126" s="228"/>
    </row>
    <row r="127" spans="3:6" ht="13.5">
      <c r="C127" s="228"/>
      <c r="E127" s="228"/>
      <c r="F127" s="228"/>
    </row>
    <row r="128" spans="3:6" ht="13.5">
      <c r="C128" s="228"/>
      <c r="E128" s="228"/>
      <c r="F128" s="228"/>
    </row>
    <row r="129" spans="3:6" ht="13.5">
      <c r="C129" s="228"/>
      <c r="E129" s="228"/>
      <c r="F129" s="228"/>
    </row>
    <row r="130" spans="3:6" ht="13.5">
      <c r="C130" s="228"/>
      <c r="E130" s="228"/>
      <c r="F130" s="228"/>
    </row>
    <row r="131" spans="3:6" ht="13.5">
      <c r="C131" s="228"/>
      <c r="E131" s="228"/>
      <c r="F131" s="228"/>
    </row>
    <row r="132" spans="3:6" ht="13.5">
      <c r="C132" s="228"/>
      <c r="E132" s="228"/>
      <c r="F132" s="228"/>
    </row>
    <row r="133" spans="3:6" ht="13.5">
      <c r="C133" s="228"/>
      <c r="E133" s="228"/>
      <c r="F133" s="228"/>
    </row>
    <row r="134" spans="3:6" ht="13.5">
      <c r="C134" s="228"/>
      <c r="E134" s="228"/>
      <c r="F134" s="228"/>
    </row>
    <row r="135" spans="3:6" ht="13.5">
      <c r="C135" s="228"/>
      <c r="E135" s="228"/>
      <c r="F135" s="228"/>
    </row>
    <row r="136" spans="3:6" ht="13.5">
      <c r="C136" s="228"/>
      <c r="E136" s="228"/>
      <c r="F136" s="228"/>
    </row>
    <row r="137" spans="3:6" ht="13.5">
      <c r="C137" s="228"/>
      <c r="E137" s="228"/>
      <c r="F137" s="228"/>
    </row>
    <row r="138" spans="3:6" ht="13.5">
      <c r="C138" s="228"/>
      <c r="E138" s="228"/>
      <c r="F138" s="228"/>
    </row>
    <row r="139" spans="3:6" ht="13.5">
      <c r="C139" s="228"/>
      <c r="E139" s="228"/>
      <c r="F139" s="228"/>
    </row>
    <row r="140" spans="3:6" ht="13.5">
      <c r="C140" s="228"/>
      <c r="E140" s="228"/>
      <c r="F140" s="228"/>
    </row>
    <row r="141" spans="3:6" ht="13.5">
      <c r="C141" s="228"/>
      <c r="E141" s="228"/>
      <c r="F141" s="228"/>
    </row>
    <row r="142" spans="3:6" ht="13.5">
      <c r="C142" s="228"/>
      <c r="E142" s="228"/>
      <c r="F142" s="228"/>
    </row>
    <row r="143" spans="3:6" ht="13.5">
      <c r="C143" s="228"/>
      <c r="E143" s="228"/>
      <c r="F143" s="228"/>
    </row>
    <row r="144" spans="3:6" ht="13.5">
      <c r="C144" s="228"/>
      <c r="E144" s="228"/>
      <c r="F144" s="228"/>
    </row>
    <row r="145" spans="3:6" ht="13.5">
      <c r="C145" s="228"/>
      <c r="E145" s="228"/>
      <c r="F145" s="228"/>
    </row>
    <row r="146" spans="3:6" ht="13.5">
      <c r="C146" s="228"/>
      <c r="E146" s="228"/>
      <c r="F146" s="228"/>
    </row>
    <row r="147" spans="3:6" ht="13.5">
      <c r="C147" s="228"/>
      <c r="E147" s="228"/>
      <c r="F147" s="228"/>
    </row>
    <row r="148" spans="3:6" ht="13.5">
      <c r="C148" s="228"/>
      <c r="E148" s="228"/>
      <c r="F148" s="228"/>
    </row>
    <row r="149" spans="3:6" ht="13.5">
      <c r="C149" s="228"/>
      <c r="E149" s="228"/>
      <c r="F149" s="228"/>
    </row>
    <row r="150" spans="3:6" ht="13.5">
      <c r="C150" s="228"/>
      <c r="E150" s="228"/>
      <c r="F150" s="228"/>
    </row>
    <row r="151" spans="3:6" ht="13.5">
      <c r="C151" s="228"/>
      <c r="E151" s="228"/>
      <c r="F151" s="228"/>
    </row>
    <row r="152" spans="3:6" ht="13.5">
      <c r="C152" s="228"/>
      <c r="E152" s="228"/>
      <c r="F152" s="228"/>
    </row>
    <row r="153" spans="3:6" ht="13.5">
      <c r="C153" s="228"/>
      <c r="E153" s="228"/>
      <c r="F153" s="228"/>
    </row>
    <row r="154" spans="3:6" ht="13.5">
      <c r="C154" s="228"/>
      <c r="E154" s="228"/>
      <c r="F154" s="228"/>
    </row>
    <row r="155" spans="3:6" ht="13.5">
      <c r="C155" s="228"/>
      <c r="E155" s="228"/>
      <c r="F155" s="228"/>
    </row>
    <row r="156" spans="3:6" ht="13.5">
      <c r="C156" s="228"/>
      <c r="E156" s="228"/>
      <c r="F156" s="228"/>
    </row>
    <row r="157" spans="3:6" ht="13.5">
      <c r="C157" s="228"/>
      <c r="E157" s="228"/>
      <c r="F157" s="228"/>
    </row>
    <row r="158" spans="3:6" ht="13.5">
      <c r="C158" s="228"/>
      <c r="E158" s="228"/>
      <c r="F158" s="228"/>
    </row>
    <row r="159" spans="3:6" ht="13.5">
      <c r="C159" s="228"/>
      <c r="E159" s="228"/>
      <c r="F159" s="228"/>
    </row>
    <row r="160" spans="3:6" ht="13.5">
      <c r="C160" s="228"/>
      <c r="E160" s="228"/>
      <c r="F160" s="228"/>
    </row>
    <row r="161" spans="3:6" ht="13.5">
      <c r="C161" s="228"/>
      <c r="E161" s="228"/>
      <c r="F161" s="228"/>
    </row>
    <row r="162" spans="3:6" ht="13.5">
      <c r="C162" s="228"/>
      <c r="E162" s="228"/>
      <c r="F162" s="228"/>
    </row>
    <row r="163" spans="3:6" ht="13.5">
      <c r="C163" s="228"/>
      <c r="E163" s="228"/>
      <c r="F163" s="228"/>
    </row>
    <row r="164" spans="3:6" ht="13.5">
      <c r="C164" s="228"/>
      <c r="E164" s="228"/>
      <c r="F164" s="228"/>
    </row>
    <row r="165" spans="3:6" ht="13.5">
      <c r="C165" s="228"/>
      <c r="E165" s="228"/>
      <c r="F165" s="228"/>
    </row>
    <row r="166" spans="3:6" ht="13.5">
      <c r="C166" s="228"/>
      <c r="E166" s="228"/>
      <c r="F166" s="228"/>
    </row>
    <row r="167" spans="3:6" ht="13.5">
      <c r="C167" s="228"/>
      <c r="E167" s="228"/>
      <c r="F167" s="228"/>
    </row>
    <row r="168" spans="3:6" ht="13.5">
      <c r="C168" s="228"/>
      <c r="E168" s="228"/>
      <c r="F168" s="228"/>
    </row>
    <row r="169" spans="3:6" ht="13.5">
      <c r="C169" s="228"/>
      <c r="E169" s="228"/>
      <c r="F169" s="228"/>
    </row>
    <row r="170" spans="3:6" ht="13.5">
      <c r="C170" s="228"/>
      <c r="E170" s="228"/>
      <c r="F170" s="228"/>
    </row>
    <row r="171" spans="3:6" ht="13.5">
      <c r="C171" s="228"/>
      <c r="E171" s="228"/>
      <c r="F171" s="228"/>
    </row>
    <row r="172" spans="3:6" ht="13.5">
      <c r="C172" s="228"/>
      <c r="E172" s="228"/>
      <c r="F172" s="228"/>
    </row>
  </sheetData>
  <sheetProtection/>
  <mergeCells count="10">
    <mergeCell ref="D103:E103"/>
    <mergeCell ref="C4:C5"/>
    <mergeCell ref="A4:A5"/>
    <mergeCell ref="E4:F4"/>
    <mergeCell ref="A1:F1"/>
    <mergeCell ref="A2:F2"/>
    <mergeCell ref="D4:D5"/>
    <mergeCell ref="B4:B5"/>
    <mergeCell ref="A101:E101"/>
    <mergeCell ref="B102:E102"/>
  </mergeCells>
  <printOptions/>
  <pageMargins left="0.6692913385826772" right="0" top="0.3937007874015748" bottom="0.4724409448818898" header="0" footer="0"/>
  <pageSetup firstPageNumber="2" useFirstPageNumber="1" horizontalDpi="600" verticalDpi="600" orientation="portrait" paperSize="9" r:id="rId3"/>
  <headerFooter alignWithMargins="0">
    <oddFooter>&amp;C&amp;P&amp;RԲյուջե 2018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8"/>
  <sheetViews>
    <sheetView showGridLines="0" zoomScale="110" zoomScaleNormal="110" zoomScalePageLayoutView="0" workbookViewId="0" topLeftCell="A1">
      <selection activeCell="H227" sqref="H227"/>
    </sheetView>
  </sheetViews>
  <sheetFormatPr defaultColWidth="9.140625" defaultRowHeight="12.75"/>
  <cols>
    <col min="1" max="1" width="5.140625" style="181" customWidth="1"/>
    <col min="2" max="2" width="6.421875" style="224" customWidth="1"/>
    <col min="3" max="3" width="6.28125" style="225" customWidth="1"/>
    <col min="4" max="4" width="5.00390625" style="226" customWidth="1"/>
    <col min="5" max="5" width="43.8515625" style="220" customWidth="1"/>
    <col min="6" max="6" width="13.28125" style="185" hidden="1" customWidth="1"/>
    <col min="7" max="7" width="10.8515625" style="114" customWidth="1"/>
    <col min="8" max="8" width="10.57421875" style="114" customWidth="1"/>
    <col min="9" max="9" width="10.421875" style="114" customWidth="1"/>
    <col min="10" max="16384" width="9.140625" style="114" customWidth="1"/>
  </cols>
  <sheetData>
    <row r="1" spans="1:9" ht="20.25">
      <c r="A1" s="295" t="s">
        <v>523</v>
      </c>
      <c r="B1" s="295"/>
      <c r="C1" s="295"/>
      <c r="D1" s="295"/>
      <c r="E1" s="295"/>
      <c r="F1" s="295"/>
      <c r="G1" s="295"/>
      <c r="H1" s="295"/>
      <c r="I1" s="295"/>
    </row>
    <row r="2" spans="1:9" ht="31.5" customHeight="1">
      <c r="A2" s="296" t="s">
        <v>525</v>
      </c>
      <c r="B2" s="296"/>
      <c r="C2" s="296"/>
      <c r="D2" s="296"/>
      <c r="E2" s="296"/>
      <c r="F2" s="296"/>
      <c r="G2" s="296"/>
      <c r="H2" s="296"/>
      <c r="I2" s="296"/>
    </row>
    <row r="3" spans="1:7" ht="17.25">
      <c r="A3" s="177" t="s">
        <v>526</v>
      </c>
      <c r="B3" s="178"/>
      <c r="C3" s="179"/>
      <c r="D3" s="179"/>
      <c r="E3" s="180"/>
      <c r="F3" s="93"/>
      <c r="G3" s="93"/>
    </row>
    <row r="4" spans="2:9" ht="18" customHeight="1">
      <c r="B4" s="182"/>
      <c r="C4" s="183"/>
      <c r="D4" s="183"/>
      <c r="E4" s="184"/>
      <c r="H4" s="186" t="s">
        <v>524</v>
      </c>
      <c r="I4" s="186"/>
    </row>
    <row r="5" spans="1:9" s="190" customFormat="1" ht="15.75" customHeight="1">
      <c r="A5" s="297" t="s">
        <v>527</v>
      </c>
      <c r="B5" s="302" t="s">
        <v>528</v>
      </c>
      <c r="C5" s="293" t="s">
        <v>529</v>
      </c>
      <c r="D5" s="293" t="s">
        <v>530</v>
      </c>
      <c r="E5" s="298" t="s">
        <v>531</v>
      </c>
      <c r="F5" s="299" t="s">
        <v>280</v>
      </c>
      <c r="G5" s="300" t="s">
        <v>535</v>
      </c>
      <c r="H5" s="188" t="s">
        <v>532</v>
      </c>
      <c r="I5" s="189"/>
    </row>
    <row r="6" spans="1:9" s="191" customFormat="1" ht="36" customHeight="1">
      <c r="A6" s="297"/>
      <c r="B6" s="303"/>
      <c r="C6" s="294"/>
      <c r="D6" s="294"/>
      <c r="E6" s="298"/>
      <c r="F6" s="299"/>
      <c r="G6" s="301"/>
      <c r="H6" s="61" t="s">
        <v>533</v>
      </c>
      <c r="I6" s="61" t="s">
        <v>534</v>
      </c>
    </row>
    <row r="7" spans="1:9" s="193" customFormat="1" ht="17.25">
      <c r="A7" s="192">
        <v>1</v>
      </c>
      <c r="B7" s="192">
        <v>2</v>
      </c>
      <c r="C7" s="192">
        <v>3</v>
      </c>
      <c r="D7" s="192">
        <v>4</v>
      </c>
      <c r="E7" s="192">
        <v>5</v>
      </c>
      <c r="F7" s="192"/>
      <c r="G7" s="192">
        <v>6</v>
      </c>
      <c r="H7" s="192">
        <v>7</v>
      </c>
      <c r="I7" s="192">
        <v>8</v>
      </c>
    </row>
    <row r="8" spans="1:9" s="198" customFormat="1" ht="72" customHeight="1">
      <c r="A8" s="88">
        <v>2000</v>
      </c>
      <c r="B8" s="194" t="s">
        <v>281</v>
      </c>
      <c r="C8" s="195" t="s">
        <v>282</v>
      </c>
      <c r="D8" s="196" t="s">
        <v>282</v>
      </c>
      <c r="E8" s="197" t="s">
        <v>1016</v>
      </c>
      <c r="F8" s="187"/>
      <c r="G8" s="71">
        <f>SUM(G9,G35,G47,G65,G108,G121,G134,G156,G179,G201,G222)</f>
        <v>420276.39999999997</v>
      </c>
      <c r="H8" s="71">
        <f>SUM(H9,H35,H47,H65,H108,H121,H134,H156,H179,H201,H222)</f>
        <v>300529</v>
      </c>
      <c r="I8" s="71">
        <f>SUM(I9,I35,I47,I65,I108,I121,I134,I156,I179,I201,I222)</f>
        <v>119747.4</v>
      </c>
    </row>
    <row r="9" spans="1:9" s="200" customFormat="1" ht="71.25" customHeight="1">
      <c r="A9" s="88">
        <v>2100</v>
      </c>
      <c r="B9" s="192" t="s">
        <v>171</v>
      </c>
      <c r="C9" s="192" t="s">
        <v>151</v>
      </c>
      <c r="D9" s="192" t="s">
        <v>151</v>
      </c>
      <c r="E9" s="136" t="s">
        <v>536</v>
      </c>
      <c r="F9" s="199" t="s">
        <v>284</v>
      </c>
      <c r="G9" s="71">
        <f aca="true" t="shared" si="0" ref="G9:G53">SUM(H9:I9)</f>
        <v>99924.40000000001</v>
      </c>
      <c r="H9" s="71">
        <f>SUM(H10+H14+H17+H21+H23+H25+H27+H29)</f>
        <v>97924.40000000001</v>
      </c>
      <c r="I9" s="71">
        <f>SUM(I10+I14+I17+I21+I23+I25+I27+I29)</f>
        <v>2000</v>
      </c>
    </row>
    <row r="10" spans="1:9" s="201" customFormat="1" ht="56.25" customHeight="1">
      <c r="A10" s="88">
        <v>2110</v>
      </c>
      <c r="B10" s="192" t="s">
        <v>171</v>
      </c>
      <c r="C10" s="192" t="s">
        <v>152</v>
      </c>
      <c r="D10" s="192" t="s">
        <v>151</v>
      </c>
      <c r="E10" s="121" t="s">
        <v>537</v>
      </c>
      <c r="F10" s="122" t="s">
        <v>285</v>
      </c>
      <c r="G10" s="71">
        <f t="shared" si="0"/>
        <v>93925.6</v>
      </c>
      <c r="H10" s="71">
        <f>H11+H12</f>
        <v>91925.6</v>
      </c>
      <c r="I10" s="71">
        <f>SUM(I11:I13)</f>
        <v>2000</v>
      </c>
    </row>
    <row r="11" spans="1:9" ht="25.5" customHeight="1">
      <c r="A11" s="88">
        <v>2111</v>
      </c>
      <c r="B11" s="202" t="s">
        <v>171</v>
      </c>
      <c r="C11" s="202" t="s">
        <v>152</v>
      </c>
      <c r="D11" s="202" t="s">
        <v>152</v>
      </c>
      <c r="E11" s="117" t="s">
        <v>538</v>
      </c>
      <c r="F11" s="112" t="s">
        <v>286</v>
      </c>
      <c r="G11" s="71">
        <f t="shared" si="0"/>
        <v>93925.6</v>
      </c>
      <c r="H11" s="71">
        <v>91925.6</v>
      </c>
      <c r="I11" s="71">
        <v>2000</v>
      </c>
    </row>
    <row r="12" spans="1:9" ht="25.5" customHeight="1">
      <c r="A12" s="88">
        <v>2112</v>
      </c>
      <c r="B12" s="202" t="s">
        <v>171</v>
      </c>
      <c r="C12" s="202" t="s">
        <v>152</v>
      </c>
      <c r="D12" s="202" t="s">
        <v>153</v>
      </c>
      <c r="E12" s="117" t="s">
        <v>539</v>
      </c>
      <c r="F12" s="112" t="s">
        <v>287</v>
      </c>
      <c r="G12" s="71">
        <f t="shared" si="0"/>
        <v>0</v>
      </c>
      <c r="H12" s="71"/>
      <c r="I12" s="71"/>
    </row>
    <row r="13" spans="1:9" ht="13.5" customHeight="1">
      <c r="A13" s="88">
        <v>2113</v>
      </c>
      <c r="B13" s="202" t="s">
        <v>171</v>
      </c>
      <c r="C13" s="202" t="s">
        <v>152</v>
      </c>
      <c r="D13" s="202" t="s">
        <v>125</v>
      </c>
      <c r="E13" s="117" t="s">
        <v>540</v>
      </c>
      <c r="F13" s="112" t="s">
        <v>288</v>
      </c>
      <c r="G13" s="71">
        <f t="shared" si="0"/>
        <v>0</v>
      </c>
      <c r="H13" s="71"/>
      <c r="I13" s="71"/>
    </row>
    <row r="14" spans="1:9" ht="15" customHeight="1">
      <c r="A14" s="88">
        <v>2120</v>
      </c>
      <c r="B14" s="192" t="s">
        <v>171</v>
      </c>
      <c r="C14" s="192" t="s">
        <v>153</v>
      </c>
      <c r="D14" s="192" t="s">
        <v>151</v>
      </c>
      <c r="E14" s="121" t="s">
        <v>541</v>
      </c>
      <c r="F14" s="203" t="s">
        <v>290</v>
      </c>
      <c r="G14" s="71">
        <f t="shared" si="0"/>
        <v>0</v>
      </c>
      <c r="H14" s="71">
        <f>SUM(H15:H16)</f>
        <v>0</v>
      </c>
      <c r="I14" s="71">
        <f>SUM(I15:I16)</f>
        <v>0</v>
      </c>
    </row>
    <row r="15" spans="1:9" ht="19.5" customHeight="1">
      <c r="A15" s="88">
        <v>2121</v>
      </c>
      <c r="B15" s="202" t="s">
        <v>171</v>
      </c>
      <c r="C15" s="202" t="s">
        <v>153</v>
      </c>
      <c r="D15" s="202" t="s">
        <v>152</v>
      </c>
      <c r="E15" s="204" t="s">
        <v>542</v>
      </c>
      <c r="F15" s="112" t="s">
        <v>291</v>
      </c>
      <c r="G15" s="71">
        <f t="shared" si="0"/>
        <v>0</v>
      </c>
      <c r="H15" s="71"/>
      <c r="I15" s="71"/>
    </row>
    <row r="16" spans="1:9" ht="27" customHeight="1">
      <c r="A16" s="88">
        <v>2122</v>
      </c>
      <c r="B16" s="202" t="s">
        <v>171</v>
      </c>
      <c r="C16" s="202" t="s">
        <v>153</v>
      </c>
      <c r="D16" s="202" t="s">
        <v>153</v>
      </c>
      <c r="E16" s="117" t="s">
        <v>543</v>
      </c>
      <c r="F16" s="112" t="s">
        <v>292</v>
      </c>
      <c r="G16" s="71">
        <f t="shared" si="0"/>
        <v>0</v>
      </c>
      <c r="H16" s="71"/>
      <c r="I16" s="71"/>
    </row>
    <row r="17" spans="1:9" ht="16.5" customHeight="1">
      <c r="A17" s="88">
        <v>2130</v>
      </c>
      <c r="B17" s="192" t="s">
        <v>171</v>
      </c>
      <c r="C17" s="192" t="s">
        <v>125</v>
      </c>
      <c r="D17" s="192" t="s">
        <v>151</v>
      </c>
      <c r="E17" s="121" t="s">
        <v>544</v>
      </c>
      <c r="F17" s="205" t="s">
        <v>293</v>
      </c>
      <c r="G17" s="71">
        <f t="shared" si="0"/>
        <v>3438.8</v>
      </c>
      <c r="H17" s="71">
        <f>SUM(H18:H20)</f>
        <v>3438.8</v>
      </c>
      <c r="I17" s="71">
        <f>SUM(I18:I20)</f>
        <v>0</v>
      </c>
    </row>
    <row r="18" spans="1:9" ht="26.25" customHeight="1">
      <c r="A18" s="88">
        <v>2131</v>
      </c>
      <c r="B18" s="202" t="s">
        <v>171</v>
      </c>
      <c r="C18" s="202" t="s">
        <v>125</v>
      </c>
      <c r="D18" s="202" t="s">
        <v>152</v>
      </c>
      <c r="E18" s="117" t="s">
        <v>545</v>
      </c>
      <c r="F18" s="112" t="s">
        <v>294</v>
      </c>
      <c r="G18" s="71">
        <f t="shared" si="0"/>
        <v>0</v>
      </c>
      <c r="H18" s="71"/>
      <c r="I18" s="71"/>
    </row>
    <row r="19" spans="1:9" ht="25.5" customHeight="1">
      <c r="A19" s="88">
        <v>2132</v>
      </c>
      <c r="B19" s="202" t="s">
        <v>171</v>
      </c>
      <c r="C19" s="202">
        <v>3</v>
      </c>
      <c r="D19" s="202">
        <v>2</v>
      </c>
      <c r="E19" s="117" t="s">
        <v>546</v>
      </c>
      <c r="F19" s="112" t="s">
        <v>295</v>
      </c>
      <c r="G19" s="71">
        <f t="shared" si="0"/>
        <v>0</v>
      </c>
      <c r="H19" s="71"/>
      <c r="I19" s="71"/>
    </row>
    <row r="20" spans="1:9" ht="14.25" customHeight="1">
      <c r="A20" s="88">
        <v>2133</v>
      </c>
      <c r="B20" s="202" t="s">
        <v>171</v>
      </c>
      <c r="C20" s="202">
        <v>3</v>
      </c>
      <c r="D20" s="202">
        <v>3</v>
      </c>
      <c r="E20" s="117" t="s">
        <v>547</v>
      </c>
      <c r="F20" s="112" t="s">
        <v>296</v>
      </c>
      <c r="G20" s="71">
        <f t="shared" si="0"/>
        <v>3438.8</v>
      </c>
      <c r="H20" s="71">
        <v>3438.8</v>
      </c>
      <c r="I20" s="71"/>
    </row>
    <row r="21" spans="1:9" ht="33" hidden="1">
      <c r="A21" s="88">
        <v>2140</v>
      </c>
      <c r="B21" s="192" t="s">
        <v>171</v>
      </c>
      <c r="C21" s="192">
        <v>4</v>
      </c>
      <c r="D21" s="192">
        <v>0</v>
      </c>
      <c r="E21" s="121" t="s">
        <v>548</v>
      </c>
      <c r="F21" s="122" t="s">
        <v>297</v>
      </c>
      <c r="G21" s="71">
        <f t="shared" si="0"/>
        <v>0</v>
      </c>
      <c r="H21" s="71">
        <f>SUM(H22)</f>
        <v>0</v>
      </c>
      <c r="I21" s="71">
        <f>SUM(I22)</f>
        <v>0</v>
      </c>
    </row>
    <row r="22" spans="1:9" ht="15" customHeight="1" hidden="1">
      <c r="A22" s="88">
        <v>2141</v>
      </c>
      <c r="B22" s="202" t="s">
        <v>171</v>
      </c>
      <c r="C22" s="202">
        <v>4</v>
      </c>
      <c r="D22" s="202">
        <v>1</v>
      </c>
      <c r="E22" s="117" t="s">
        <v>549</v>
      </c>
      <c r="F22" s="206" t="s">
        <v>298</v>
      </c>
      <c r="G22" s="71">
        <f t="shared" si="0"/>
        <v>0</v>
      </c>
      <c r="H22" s="71"/>
      <c r="I22" s="71"/>
    </row>
    <row r="23" spans="1:9" ht="40.5" customHeight="1" hidden="1">
      <c r="A23" s="88">
        <v>2150</v>
      </c>
      <c r="B23" s="192" t="s">
        <v>171</v>
      </c>
      <c r="C23" s="192">
        <v>5</v>
      </c>
      <c r="D23" s="192">
        <v>0</v>
      </c>
      <c r="E23" s="121" t="s">
        <v>550</v>
      </c>
      <c r="F23" s="122" t="s">
        <v>299</v>
      </c>
      <c r="G23" s="71">
        <f t="shared" si="0"/>
        <v>0</v>
      </c>
      <c r="H23" s="71">
        <f>SUM(H24)</f>
        <v>0</v>
      </c>
      <c r="I23" s="71">
        <f>SUM(I24)</f>
        <v>0</v>
      </c>
    </row>
    <row r="24" spans="1:9" ht="40.5" customHeight="1" hidden="1">
      <c r="A24" s="88">
        <v>2151</v>
      </c>
      <c r="B24" s="202" t="s">
        <v>171</v>
      </c>
      <c r="C24" s="202">
        <v>5</v>
      </c>
      <c r="D24" s="202">
        <v>1</v>
      </c>
      <c r="E24" s="117" t="s">
        <v>551</v>
      </c>
      <c r="F24" s="206" t="s">
        <v>300</v>
      </c>
      <c r="G24" s="71">
        <f t="shared" si="0"/>
        <v>0</v>
      </c>
      <c r="H24" s="71"/>
      <c r="I24" s="71">
        <v>0</v>
      </c>
    </row>
    <row r="25" spans="1:9" ht="30" customHeight="1">
      <c r="A25" s="88">
        <v>2160</v>
      </c>
      <c r="B25" s="192" t="s">
        <v>171</v>
      </c>
      <c r="C25" s="192">
        <v>6</v>
      </c>
      <c r="D25" s="192">
        <v>0</v>
      </c>
      <c r="E25" s="121" t="s">
        <v>552</v>
      </c>
      <c r="F25" s="122" t="s">
        <v>301</v>
      </c>
      <c r="G25" s="207">
        <f t="shared" si="0"/>
        <v>2560</v>
      </c>
      <c r="H25" s="207">
        <f>SUM(H26)</f>
        <v>2560</v>
      </c>
      <c r="I25" s="71">
        <f>SUM(I26)</f>
        <v>0</v>
      </c>
    </row>
    <row r="26" spans="1:9" ht="27.75" customHeight="1">
      <c r="A26" s="88">
        <v>2161</v>
      </c>
      <c r="B26" s="202" t="s">
        <v>171</v>
      </c>
      <c r="C26" s="202">
        <v>6</v>
      </c>
      <c r="D26" s="202">
        <v>1</v>
      </c>
      <c r="E26" s="117" t="s">
        <v>553</v>
      </c>
      <c r="F26" s="112" t="s">
        <v>302</v>
      </c>
      <c r="G26" s="207">
        <f t="shared" si="0"/>
        <v>2560</v>
      </c>
      <c r="H26" s="207">
        <v>2560</v>
      </c>
      <c r="I26" s="71"/>
    </row>
    <row r="27" spans="1:9" ht="17.25" customHeight="1">
      <c r="A27" s="88">
        <v>2170</v>
      </c>
      <c r="B27" s="192" t="s">
        <v>171</v>
      </c>
      <c r="C27" s="192">
        <v>7</v>
      </c>
      <c r="D27" s="192">
        <v>0</v>
      </c>
      <c r="E27" s="121" t="s">
        <v>554</v>
      </c>
      <c r="F27" s="112"/>
      <c r="G27" s="71">
        <f t="shared" si="0"/>
        <v>0</v>
      </c>
      <c r="H27" s="71">
        <f>SUM(H29)</f>
        <v>0</v>
      </c>
      <c r="I27" s="71">
        <f>SUM(I29)</f>
        <v>0</v>
      </c>
    </row>
    <row r="28" spans="1:9" ht="17.25">
      <c r="A28" s="88">
        <v>2171</v>
      </c>
      <c r="B28" s="202" t="s">
        <v>171</v>
      </c>
      <c r="C28" s="202">
        <v>7</v>
      </c>
      <c r="D28" s="202">
        <v>1</v>
      </c>
      <c r="E28" s="117" t="s">
        <v>555</v>
      </c>
      <c r="F28" s="112"/>
      <c r="G28" s="71">
        <f t="shared" si="0"/>
        <v>0</v>
      </c>
      <c r="H28" s="71"/>
      <c r="I28" s="71"/>
    </row>
    <row r="29" spans="1:9" ht="40.5" customHeight="1" hidden="1">
      <c r="A29" s="88">
        <v>2180</v>
      </c>
      <c r="B29" s="192" t="s">
        <v>171</v>
      </c>
      <c r="C29" s="192">
        <v>8</v>
      </c>
      <c r="D29" s="192">
        <v>0</v>
      </c>
      <c r="E29" s="121" t="s">
        <v>556</v>
      </c>
      <c r="F29" s="122" t="s">
        <v>303</v>
      </c>
      <c r="G29" s="71">
        <f t="shared" si="0"/>
        <v>0</v>
      </c>
      <c r="H29" s="71">
        <f>SUM(H30)</f>
        <v>0</v>
      </c>
      <c r="I29" s="71">
        <f>SUM(I30)</f>
        <v>0</v>
      </c>
    </row>
    <row r="30" spans="1:9" ht="40.5" customHeight="1" hidden="1">
      <c r="A30" s="88">
        <v>2181</v>
      </c>
      <c r="B30" s="202" t="s">
        <v>171</v>
      </c>
      <c r="C30" s="202">
        <v>8</v>
      </c>
      <c r="D30" s="202">
        <v>1</v>
      </c>
      <c r="E30" s="117" t="s">
        <v>556</v>
      </c>
      <c r="F30" s="206" t="s">
        <v>304</v>
      </c>
      <c r="G30" s="71">
        <f t="shared" si="0"/>
        <v>0</v>
      </c>
      <c r="H30" s="71"/>
      <c r="I30" s="71">
        <f>SUM(I32:I35)</f>
        <v>0</v>
      </c>
    </row>
    <row r="31" spans="1:9" ht="17.25" hidden="1">
      <c r="A31" s="88">
        <v>2182</v>
      </c>
      <c r="B31" s="202" t="s">
        <v>171</v>
      </c>
      <c r="C31" s="202">
        <v>8</v>
      </c>
      <c r="D31" s="202">
        <v>1</v>
      </c>
      <c r="E31" s="117" t="s">
        <v>557</v>
      </c>
      <c r="F31" s="206"/>
      <c r="G31" s="71">
        <f t="shared" si="0"/>
        <v>0</v>
      </c>
      <c r="H31" s="71"/>
      <c r="I31" s="71"/>
    </row>
    <row r="32" spans="1:9" ht="15" customHeight="1" hidden="1">
      <c r="A32" s="88">
        <v>2183</v>
      </c>
      <c r="B32" s="202" t="s">
        <v>171</v>
      </c>
      <c r="C32" s="202">
        <v>8</v>
      </c>
      <c r="D32" s="202">
        <v>1</v>
      </c>
      <c r="E32" s="117" t="s">
        <v>558</v>
      </c>
      <c r="F32" s="206"/>
      <c r="G32" s="71">
        <f t="shared" si="0"/>
        <v>0</v>
      </c>
      <c r="H32" s="71"/>
      <c r="I32" s="71"/>
    </row>
    <row r="33" spans="1:9" ht="27.75" customHeight="1" hidden="1">
      <c r="A33" s="88">
        <v>2184</v>
      </c>
      <c r="B33" s="202" t="s">
        <v>171</v>
      </c>
      <c r="C33" s="202">
        <v>8</v>
      </c>
      <c r="D33" s="202">
        <v>1</v>
      </c>
      <c r="E33" s="117" t="s">
        <v>559</v>
      </c>
      <c r="F33" s="206"/>
      <c r="G33" s="71">
        <f t="shared" si="0"/>
        <v>0</v>
      </c>
      <c r="H33" s="71"/>
      <c r="I33" s="71"/>
    </row>
    <row r="34" spans="1:9" ht="15.75" customHeight="1" hidden="1">
      <c r="A34" s="88">
        <v>2185</v>
      </c>
      <c r="B34" s="202" t="s">
        <v>171</v>
      </c>
      <c r="C34" s="202" t="s">
        <v>134</v>
      </c>
      <c r="D34" s="202" t="s">
        <v>152</v>
      </c>
      <c r="E34" s="117" t="s">
        <v>560</v>
      </c>
      <c r="F34" s="206"/>
      <c r="G34" s="71"/>
      <c r="H34" s="71"/>
      <c r="I34" s="71"/>
    </row>
    <row r="35" spans="1:9" s="200" customFormat="1" ht="16.5" customHeight="1">
      <c r="A35" s="88">
        <v>2200</v>
      </c>
      <c r="B35" s="192" t="s">
        <v>172</v>
      </c>
      <c r="C35" s="192">
        <v>0</v>
      </c>
      <c r="D35" s="192">
        <v>0</v>
      </c>
      <c r="E35" s="136" t="s">
        <v>1043</v>
      </c>
      <c r="F35" s="208" t="s">
        <v>305</v>
      </c>
      <c r="G35" s="71">
        <f t="shared" si="0"/>
        <v>830</v>
      </c>
      <c r="H35" s="71">
        <f>SUM(H38+H40+H42+H44)</f>
        <v>830</v>
      </c>
      <c r="I35" s="71">
        <f>SUM(I38+I40+I42+I44)</f>
        <v>0</v>
      </c>
    </row>
    <row r="36" spans="1:9" ht="15.75" customHeight="1">
      <c r="A36" s="88">
        <v>2210</v>
      </c>
      <c r="B36" s="192" t="s">
        <v>172</v>
      </c>
      <c r="C36" s="202">
        <v>1</v>
      </c>
      <c r="D36" s="202">
        <v>0</v>
      </c>
      <c r="E36" s="121" t="s">
        <v>562</v>
      </c>
      <c r="F36" s="209" t="s">
        <v>306</v>
      </c>
      <c r="G36" s="71">
        <f t="shared" si="0"/>
        <v>0</v>
      </c>
      <c r="H36" s="71">
        <f>SUM(H37)</f>
        <v>0</v>
      </c>
      <c r="I36" s="71">
        <f>SUM(I37)</f>
        <v>0</v>
      </c>
    </row>
    <row r="37" spans="1:9" ht="15.75" customHeight="1">
      <c r="A37" s="88">
        <v>2211</v>
      </c>
      <c r="B37" s="202" t="s">
        <v>172</v>
      </c>
      <c r="C37" s="202">
        <v>1</v>
      </c>
      <c r="D37" s="202">
        <v>1</v>
      </c>
      <c r="E37" s="117" t="s">
        <v>563</v>
      </c>
      <c r="F37" s="206" t="s">
        <v>307</v>
      </c>
      <c r="G37" s="71">
        <f t="shared" si="0"/>
        <v>0</v>
      </c>
      <c r="H37" s="71"/>
      <c r="I37" s="71"/>
    </row>
    <row r="38" spans="1:9" ht="15.75" customHeight="1">
      <c r="A38" s="88">
        <v>2220</v>
      </c>
      <c r="B38" s="192" t="s">
        <v>172</v>
      </c>
      <c r="C38" s="192">
        <v>2</v>
      </c>
      <c r="D38" s="192">
        <v>0</v>
      </c>
      <c r="E38" s="121" t="s">
        <v>564</v>
      </c>
      <c r="F38" s="209" t="s">
        <v>308</v>
      </c>
      <c r="G38" s="71">
        <f t="shared" si="0"/>
        <v>480</v>
      </c>
      <c r="H38" s="71">
        <f>SUM(H39)</f>
        <v>480</v>
      </c>
      <c r="I38" s="71">
        <f>SUM(I39)</f>
        <v>0</v>
      </c>
    </row>
    <row r="39" spans="1:9" ht="15.75" customHeight="1">
      <c r="A39" s="88">
        <v>2221</v>
      </c>
      <c r="B39" s="202" t="s">
        <v>172</v>
      </c>
      <c r="C39" s="202">
        <v>2</v>
      </c>
      <c r="D39" s="202">
        <v>1</v>
      </c>
      <c r="E39" s="117" t="s">
        <v>565</v>
      </c>
      <c r="F39" s="206" t="s">
        <v>309</v>
      </c>
      <c r="G39" s="71">
        <f t="shared" si="0"/>
        <v>480</v>
      </c>
      <c r="H39" s="71">
        <v>480</v>
      </c>
      <c r="I39" s="71"/>
    </row>
    <row r="40" spans="1:9" ht="15.75" customHeight="1">
      <c r="A40" s="88">
        <v>2230</v>
      </c>
      <c r="B40" s="192" t="s">
        <v>172</v>
      </c>
      <c r="C40" s="202">
        <v>3</v>
      </c>
      <c r="D40" s="202">
        <v>0</v>
      </c>
      <c r="E40" s="121" t="s">
        <v>566</v>
      </c>
      <c r="F40" s="209" t="s">
        <v>310</v>
      </c>
      <c r="G40" s="71">
        <f t="shared" si="0"/>
        <v>0</v>
      </c>
      <c r="H40" s="71">
        <f>SUM(H41)</f>
        <v>0</v>
      </c>
      <c r="I40" s="71">
        <f>SUM(I41)</f>
        <v>0</v>
      </c>
    </row>
    <row r="41" spans="1:9" ht="13.5" customHeight="1">
      <c r="A41" s="88">
        <v>2231</v>
      </c>
      <c r="B41" s="202" t="s">
        <v>172</v>
      </c>
      <c r="C41" s="202">
        <v>3</v>
      </c>
      <c r="D41" s="202">
        <v>1</v>
      </c>
      <c r="E41" s="117" t="s">
        <v>567</v>
      </c>
      <c r="F41" s="206" t="s">
        <v>311</v>
      </c>
      <c r="G41" s="71">
        <f t="shared" si="0"/>
        <v>0</v>
      </c>
      <c r="H41" s="71"/>
      <c r="I41" s="71"/>
    </row>
    <row r="42" spans="1:9" ht="28.5" customHeight="1" hidden="1">
      <c r="A42" s="88">
        <v>2240</v>
      </c>
      <c r="B42" s="192" t="s">
        <v>172</v>
      </c>
      <c r="C42" s="192">
        <v>4</v>
      </c>
      <c r="D42" s="192">
        <v>0</v>
      </c>
      <c r="E42" s="121" t="s">
        <v>568</v>
      </c>
      <c r="F42" s="122" t="s">
        <v>312</v>
      </c>
      <c r="G42" s="71">
        <f t="shared" si="0"/>
        <v>0</v>
      </c>
      <c r="H42" s="71">
        <f>SUM(H43)</f>
        <v>0</v>
      </c>
      <c r="I42" s="71">
        <f>SUM(I43)</f>
        <v>0</v>
      </c>
    </row>
    <row r="43" spans="1:9" ht="21.75" customHeight="1" hidden="1">
      <c r="A43" s="88">
        <v>2241</v>
      </c>
      <c r="B43" s="202" t="s">
        <v>172</v>
      </c>
      <c r="C43" s="202">
        <v>4</v>
      </c>
      <c r="D43" s="202">
        <v>1</v>
      </c>
      <c r="E43" s="117" t="s">
        <v>569</v>
      </c>
      <c r="F43" s="206" t="s">
        <v>312</v>
      </c>
      <c r="G43" s="71">
        <f t="shared" si="0"/>
        <v>0</v>
      </c>
      <c r="H43" s="71"/>
      <c r="I43" s="71"/>
    </row>
    <row r="44" spans="1:9" ht="32.25" customHeight="1">
      <c r="A44" s="88">
        <v>2250</v>
      </c>
      <c r="B44" s="192" t="s">
        <v>172</v>
      </c>
      <c r="C44" s="192">
        <v>5</v>
      </c>
      <c r="D44" s="192">
        <v>0</v>
      </c>
      <c r="E44" s="121" t="s">
        <v>569</v>
      </c>
      <c r="F44" s="122" t="s">
        <v>313</v>
      </c>
      <c r="G44" s="71">
        <f>SUM(H44:I44)</f>
        <v>350</v>
      </c>
      <c r="H44" s="71">
        <f>H45</f>
        <v>350</v>
      </c>
      <c r="I44" s="71">
        <f>SUM(I47)</f>
        <v>0</v>
      </c>
    </row>
    <row r="45" spans="1:9" ht="20.25" customHeight="1">
      <c r="A45" s="88"/>
      <c r="B45" s="192" t="s">
        <v>173</v>
      </c>
      <c r="C45" s="192">
        <v>5</v>
      </c>
      <c r="D45" s="192" t="s">
        <v>152</v>
      </c>
      <c r="E45" s="121" t="s">
        <v>570</v>
      </c>
      <c r="F45" s="122"/>
      <c r="G45" s="71">
        <f>H45</f>
        <v>350</v>
      </c>
      <c r="H45" s="71">
        <v>350</v>
      </c>
      <c r="I45" s="71"/>
    </row>
    <row r="46" spans="1:9" ht="60" customHeight="1">
      <c r="A46" s="88">
        <v>2251</v>
      </c>
      <c r="B46" s="202" t="s">
        <v>172</v>
      </c>
      <c r="C46" s="202">
        <v>5</v>
      </c>
      <c r="D46" s="202">
        <v>1</v>
      </c>
      <c r="E46" s="117" t="s">
        <v>571</v>
      </c>
      <c r="F46" s="206" t="s">
        <v>314</v>
      </c>
      <c r="G46" s="71">
        <f t="shared" si="0"/>
        <v>1630</v>
      </c>
      <c r="H46" s="71">
        <f>H47</f>
        <v>1630</v>
      </c>
      <c r="I46" s="71"/>
    </row>
    <row r="47" spans="1:9" s="200" customFormat="1" ht="27.75" customHeight="1">
      <c r="A47" s="88">
        <v>2300</v>
      </c>
      <c r="B47" s="192" t="s">
        <v>173</v>
      </c>
      <c r="C47" s="192">
        <v>0</v>
      </c>
      <c r="D47" s="192">
        <v>0</v>
      </c>
      <c r="E47" s="136" t="s">
        <v>572</v>
      </c>
      <c r="F47" s="208" t="s">
        <v>315</v>
      </c>
      <c r="G47" s="71">
        <f t="shared" si="0"/>
        <v>1630</v>
      </c>
      <c r="H47" s="71">
        <f>SUM(H48+H52+H54+H57+H59+H61+H63)</f>
        <v>1630</v>
      </c>
      <c r="I47" s="71">
        <f>SUM(I48+I52+I54+I57+I59+I61+I63)</f>
        <v>0</v>
      </c>
    </row>
    <row r="48" spans="1:9" ht="18.75" customHeight="1">
      <c r="A48" s="88">
        <v>2310</v>
      </c>
      <c r="B48" s="192" t="s">
        <v>173</v>
      </c>
      <c r="C48" s="192">
        <v>1</v>
      </c>
      <c r="D48" s="192">
        <v>0</v>
      </c>
      <c r="E48" s="121" t="s">
        <v>573</v>
      </c>
      <c r="F48" s="122" t="s">
        <v>318</v>
      </c>
      <c r="G48" s="71">
        <f t="shared" si="0"/>
        <v>0</v>
      </c>
      <c r="H48" s="71">
        <f>SUM(H49:H51)</f>
        <v>0</v>
      </c>
      <c r="I48" s="71">
        <f>SUM(I49:I51)</f>
        <v>0</v>
      </c>
    </row>
    <row r="49" spans="1:9" ht="15" customHeight="1">
      <c r="A49" s="88">
        <v>2311</v>
      </c>
      <c r="B49" s="202" t="s">
        <v>173</v>
      </c>
      <c r="C49" s="202">
        <v>1</v>
      </c>
      <c r="D49" s="202">
        <v>1</v>
      </c>
      <c r="E49" s="117" t="s">
        <v>574</v>
      </c>
      <c r="F49" s="206" t="s">
        <v>319</v>
      </c>
      <c r="G49" s="71">
        <f t="shared" si="0"/>
        <v>0</v>
      </c>
      <c r="H49" s="71"/>
      <c r="I49" s="71"/>
    </row>
    <row r="50" spans="1:9" ht="15" customHeight="1">
      <c r="A50" s="88">
        <v>2312</v>
      </c>
      <c r="B50" s="202" t="s">
        <v>173</v>
      </c>
      <c r="C50" s="202">
        <v>1</v>
      </c>
      <c r="D50" s="202">
        <v>2</v>
      </c>
      <c r="E50" s="117" t="s">
        <v>575</v>
      </c>
      <c r="F50" s="206"/>
      <c r="G50" s="71">
        <f t="shared" si="0"/>
        <v>0</v>
      </c>
      <c r="H50" s="71"/>
      <c r="I50" s="71"/>
    </row>
    <row r="51" spans="1:9" ht="15" customHeight="1">
      <c r="A51" s="88">
        <v>2313</v>
      </c>
      <c r="B51" s="202" t="s">
        <v>173</v>
      </c>
      <c r="C51" s="202">
        <v>1</v>
      </c>
      <c r="D51" s="202">
        <v>3</v>
      </c>
      <c r="E51" s="117" t="s">
        <v>575</v>
      </c>
      <c r="F51" s="206"/>
      <c r="G51" s="71">
        <f t="shared" si="0"/>
        <v>0</v>
      </c>
      <c r="H51" s="71"/>
      <c r="I51" s="71"/>
    </row>
    <row r="52" spans="1:9" ht="15" customHeight="1">
      <c r="A52" s="88">
        <v>2320</v>
      </c>
      <c r="B52" s="192" t="s">
        <v>173</v>
      </c>
      <c r="C52" s="192">
        <v>2</v>
      </c>
      <c r="D52" s="192">
        <v>0</v>
      </c>
      <c r="E52" s="121" t="s">
        <v>576</v>
      </c>
      <c r="F52" s="122" t="s">
        <v>320</v>
      </c>
      <c r="G52" s="71">
        <f t="shared" si="0"/>
        <v>1630</v>
      </c>
      <c r="H52" s="71">
        <f>SUM(H53)</f>
        <v>1630</v>
      </c>
      <c r="I52" s="71">
        <f>SUM(I53)</f>
        <v>0</v>
      </c>
    </row>
    <row r="53" spans="1:9" ht="15" customHeight="1">
      <c r="A53" s="88">
        <v>2321</v>
      </c>
      <c r="B53" s="202" t="s">
        <v>173</v>
      </c>
      <c r="C53" s="202">
        <v>2</v>
      </c>
      <c r="D53" s="202">
        <v>1</v>
      </c>
      <c r="E53" s="117" t="s">
        <v>577</v>
      </c>
      <c r="F53" s="206" t="s">
        <v>321</v>
      </c>
      <c r="G53" s="71">
        <f t="shared" si="0"/>
        <v>1630</v>
      </c>
      <c r="H53" s="71">
        <v>1630</v>
      </c>
      <c r="I53" s="71"/>
    </row>
    <row r="54" spans="1:9" ht="27" hidden="1">
      <c r="A54" s="88">
        <v>2330</v>
      </c>
      <c r="B54" s="192" t="s">
        <v>173</v>
      </c>
      <c r="C54" s="192">
        <v>3</v>
      </c>
      <c r="D54" s="192">
        <v>0</v>
      </c>
      <c r="E54" s="121" t="s">
        <v>578</v>
      </c>
      <c r="F54" s="122" t="s">
        <v>322</v>
      </c>
      <c r="G54" s="71">
        <f aca="true" t="shared" si="1" ref="G54:G103">SUM(H54:I54)</f>
        <v>0</v>
      </c>
      <c r="H54" s="71">
        <f>SUM(H55:H56)</f>
        <v>0</v>
      </c>
      <c r="I54" s="71">
        <f>SUM(I55:I56)</f>
        <v>0</v>
      </c>
    </row>
    <row r="55" spans="1:9" ht="17.25" hidden="1">
      <c r="A55" s="88">
        <v>2331</v>
      </c>
      <c r="B55" s="202" t="s">
        <v>173</v>
      </c>
      <c r="C55" s="202">
        <v>3</v>
      </c>
      <c r="D55" s="202">
        <v>1</v>
      </c>
      <c r="E55" s="117" t="s">
        <v>579</v>
      </c>
      <c r="F55" s="206" t="s">
        <v>323</v>
      </c>
      <c r="G55" s="71">
        <f t="shared" si="1"/>
        <v>0</v>
      </c>
      <c r="H55" s="71"/>
      <c r="I55" s="71"/>
    </row>
    <row r="56" spans="1:9" ht="17.25" hidden="1">
      <c r="A56" s="88">
        <v>2332</v>
      </c>
      <c r="B56" s="202" t="s">
        <v>173</v>
      </c>
      <c r="C56" s="202">
        <v>3</v>
      </c>
      <c r="D56" s="202">
        <v>2</v>
      </c>
      <c r="E56" s="117" t="s">
        <v>580</v>
      </c>
      <c r="F56" s="206"/>
      <c r="G56" s="71">
        <f t="shared" si="1"/>
        <v>0</v>
      </c>
      <c r="H56" s="71"/>
      <c r="I56" s="71"/>
    </row>
    <row r="57" spans="1:9" ht="17.25" hidden="1">
      <c r="A57" s="88">
        <v>2340</v>
      </c>
      <c r="B57" s="192" t="s">
        <v>173</v>
      </c>
      <c r="C57" s="192">
        <v>4</v>
      </c>
      <c r="D57" s="192">
        <v>0</v>
      </c>
      <c r="E57" s="121" t="s">
        <v>581</v>
      </c>
      <c r="F57" s="206"/>
      <c r="G57" s="71">
        <f t="shared" si="1"/>
        <v>0</v>
      </c>
      <c r="H57" s="71">
        <f>SUM(H58)</f>
        <v>0</v>
      </c>
      <c r="I57" s="71">
        <f>SUM(I58)</f>
        <v>0</v>
      </c>
    </row>
    <row r="58" spans="1:9" ht="17.25" hidden="1">
      <c r="A58" s="88">
        <v>2341</v>
      </c>
      <c r="B58" s="202" t="s">
        <v>173</v>
      </c>
      <c r="C58" s="202">
        <v>4</v>
      </c>
      <c r="D58" s="202">
        <v>1</v>
      </c>
      <c r="E58" s="117" t="s">
        <v>582</v>
      </c>
      <c r="F58" s="206"/>
      <c r="G58" s="71">
        <f t="shared" si="1"/>
        <v>0</v>
      </c>
      <c r="H58" s="71"/>
      <c r="I58" s="71"/>
    </row>
    <row r="59" spans="1:9" ht="17.25" hidden="1">
      <c r="A59" s="88">
        <v>2350</v>
      </c>
      <c r="B59" s="192" t="s">
        <v>173</v>
      </c>
      <c r="C59" s="192">
        <v>5</v>
      </c>
      <c r="D59" s="192">
        <v>0</v>
      </c>
      <c r="E59" s="121" t="s">
        <v>583</v>
      </c>
      <c r="F59" s="122" t="s">
        <v>324</v>
      </c>
      <c r="G59" s="71">
        <f t="shared" si="1"/>
        <v>0</v>
      </c>
      <c r="H59" s="71">
        <f>SUM(H60)</f>
        <v>0</v>
      </c>
      <c r="I59" s="71">
        <f>SUM(I60)</f>
        <v>0</v>
      </c>
    </row>
    <row r="60" spans="1:9" ht="17.25" hidden="1">
      <c r="A60" s="88">
        <v>2351</v>
      </c>
      <c r="B60" s="202" t="s">
        <v>173</v>
      </c>
      <c r="C60" s="202">
        <v>5</v>
      </c>
      <c r="D60" s="202">
        <v>1</v>
      </c>
      <c r="E60" s="117" t="s">
        <v>584</v>
      </c>
      <c r="F60" s="206" t="s">
        <v>324</v>
      </c>
      <c r="G60" s="71">
        <f t="shared" si="1"/>
        <v>0</v>
      </c>
      <c r="H60" s="71"/>
      <c r="I60" s="71"/>
    </row>
    <row r="61" spans="1:9" ht="42" customHeight="1" hidden="1">
      <c r="A61" s="88">
        <v>2360</v>
      </c>
      <c r="B61" s="192" t="s">
        <v>173</v>
      </c>
      <c r="C61" s="192">
        <v>6</v>
      </c>
      <c r="D61" s="192">
        <v>0</v>
      </c>
      <c r="E61" s="121" t="s">
        <v>585</v>
      </c>
      <c r="F61" s="122" t="s">
        <v>325</v>
      </c>
      <c r="G61" s="71">
        <f t="shared" si="1"/>
        <v>0</v>
      </c>
      <c r="H61" s="71">
        <f>SUM(H62)</f>
        <v>0</v>
      </c>
      <c r="I61" s="71">
        <f>SUM(I62)</f>
        <v>0</v>
      </c>
    </row>
    <row r="62" spans="1:9" ht="25.5" customHeight="1" hidden="1">
      <c r="A62" s="88">
        <v>2361</v>
      </c>
      <c r="B62" s="202" t="s">
        <v>173</v>
      </c>
      <c r="C62" s="202">
        <v>6</v>
      </c>
      <c r="D62" s="202">
        <v>1</v>
      </c>
      <c r="E62" s="117" t="s">
        <v>586</v>
      </c>
      <c r="F62" s="206" t="s">
        <v>326</v>
      </c>
      <c r="G62" s="71">
        <f t="shared" si="1"/>
        <v>0</v>
      </c>
      <c r="H62" s="71"/>
      <c r="I62" s="71"/>
    </row>
    <row r="63" spans="1:9" ht="27.75" customHeight="1" hidden="1">
      <c r="A63" s="88">
        <v>2370</v>
      </c>
      <c r="B63" s="192" t="s">
        <v>173</v>
      </c>
      <c r="C63" s="192">
        <v>7</v>
      </c>
      <c r="D63" s="192">
        <v>0</v>
      </c>
      <c r="E63" s="121" t="s">
        <v>587</v>
      </c>
      <c r="F63" s="122" t="s">
        <v>327</v>
      </c>
      <c r="G63" s="71">
        <f t="shared" si="1"/>
        <v>0</v>
      </c>
      <c r="H63" s="71">
        <f>SUM(H64)</f>
        <v>0</v>
      </c>
      <c r="I63" s="71">
        <f>SUM(I64)</f>
        <v>0</v>
      </c>
    </row>
    <row r="64" spans="1:9" ht="26.25" customHeight="1" hidden="1">
      <c r="A64" s="88">
        <v>2371</v>
      </c>
      <c r="B64" s="202" t="s">
        <v>173</v>
      </c>
      <c r="C64" s="202">
        <v>7</v>
      </c>
      <c r="D64" s="202">
        <v>1</v>
      </c>
      <c r="E64" s="117" t="s">
        <v>588</v>
      </c>
      <c r="F64" s="206" t="s">
        <v>328</v>
      </c>
      <c r="G64" s="71">
        <f t="shared" si="1"/>
        <v>0</v>
      </c>
      <c r="H64" s="71"/>
      <c r="I64" s="71"/>
    </row>
    <row r="65" spans="1:9" s="200" customFormat="1" ht="55.5" customHeight="1">
      <c r="A65" s="88">
        <v>2400</v>
      </c>
      <c r="B65" s="192" t="s">
        <v>174</v>
      </c>
      <c r="C65" s="192">
        <v>0</v>
      </c>
      <c r="D65" s="192">
        <v>0</v>
      </c>
      <c r="E65" s="136" t="s">
        <v>748</v>
      </c>
      <c r="F65" s="208" t="s">
        <v>329</v>
      </c>
      <c r="G65" s="71">
        <f t="shared" si="1"/>
        <v>75232.4</v>
      </c>
      <c r="H65" s="71">
        <f>SUM(H66+H69+H74+H81+H85+H91+H93+H98+H106)</f>
        <v>18494</v>
      </c>
      <c r="I65" s="71">
        <f>SUM(I66+I69+I74+I81+I85+I91+I93+I98+I106)</f>
        <v>56738.4</v>
      </c>
    </row>
    <row r="66" spans="1:9" ht="28.5" customHeight="1">
      <c r="A66" s="88">
        <v>2410</v>
      </c>
      <c r="B66" s="192" t="s">
        <v>174</v>
      </c>
      <c r="C66" s="192">
        <v>1</v>
      </c>
      <c r="D66" s="192">
        <v>0</v>
      </c>
      <c r="E66" s="121" t="s">
        <v>589</v>
      </c>
      <c r="F66" s="122" t="s">
        <v>331</v>
      </c>
      <c r="G66" s="71">
        <f t="shared" si="1"/>
        <v>0</v>
      </c>
      <c r="H66" s="71">
        <f>SUM(H67:H68)</f>
        <v>0</v>
      </c>
      <c r="I66" s="71">
        <f>SUM(I67:I68)</f>
        <v>0</v>
      </c>
    </row>
    <row r="67" spans="1:9" ht="25.5" customHeight="1">
      <c r="A67" s="88">
        <v>2411</v>
      </c>
      <c r="B67" s="202" t="s">
        <v>174</v>
      </c>
      <c r="C67" s="202" t="s">
        <v>152</v>
      </c>
      <c r="D67" s="202">
        <v>1</v>
      </c>
      <c r="E67" s="117" t="s">
        <v>590</v>
      </c>
      <c r="F67" s="112" t="s">
        <v>332</v>
      </c>
      <c r="G67" s="71">
        <f t="shared" si="1"/>
        <v>0</v>
      </c>
      <c r="H67" s="71"/>
      <c r="I67" s="71"/>
    </row>
    <row r="68" spans="1:9" ht="28.5" customHeight="1">
      <c r="A68" s="88">
        <v>2412</v>
      </c>
      <c r="B68" s="202" t="s">
        <v>174</v>
      </c>
      <c r="C68" s="202">
        <v>1</v>
      </c>
      <c r="D68" s="202">
        <v>2</v>
      </c>
      <c r="E68" s="117" t="s">
        <v>591</v>
      </c>
      <c r="F68" s="206" t="s">
        <v>333</v>
      </c>
      <c r="G68" s="71">
        <f t="shared" si="1"/>
        <v>0</v>
      </c>
      <c r="H68" s="71"/>
      <c r="I68" s="71"/>
    </row>
    <row r="69" spans="1:9" ht="28.5" customHeight="1">
      <c r="A69" s="88">
        <v>2420</v>
      </c>
      <c r="B69" s="192" t="s">
        <v>174</v>
      </c>
      <c r="C69" s="192">
        <v>2</v>
      </c>
      <c r="D69" s="192">
        <v>0</v>
      </c>
      <c r="E69" s="121" t="s">
        <v>592</v>
      </c>
      <c r="F69" s="122" t="s">
        <v>334</v>
      </c>
      <c r="G69" s="71">
        <f t="shared" si="1"/>
        <v>0</v>
      </c>
      <c r="H69" s="71">
        <f>SUM(H70:H73)</f>
        <v>0</v>
      </c>
      <c r="I69" s="71">
        <f>SUM(I70:I73)</f>
        <v>0</v>
      </c>
    </row>
    <row r="70" spans="1:9" ht="15.75" customHeight="1">
      <c r="A70" s="88">
        <v>2421</v>
      </c>
      <c r="B70" s="202" t="s">
        <v>174</v>
      </c>
      <c r="C70" s="202">
        <v>2</v>
      </c>
      <c r="D70" s="202">
        <v>1</v>
      </c>
      <c r="E70" s="117" t="s">
        <v>593</v>
      </c>
      <c r="F70" s="206" t="s">
        <v>335</v>
      </c>
      <c r="G70" s="71">
        <f t="shared" si="1"/>
        <v>0</v>
      </c>
      <c r="H70" s="71">
        <v>0</v>
      </c>
      <c r="I70" s="71"/>
    </row>
    <row r="71" spans="1:9" ht="15.75" customHeight="1">
      <c r="A71" s="88">
        <v>2422</v>
      </c>
      <c r="B71" s="202" t="s">
        <v>174</v>
      </c>
      <c r="C71" s="202">
        <v>2</v>
      </c>
      <c r="D71" s="202">
        <v>2</v>
      </c>
      <c r="E71" s="117" t="s">
        <v>594</v>
      </c>
      <c r="F71" s="206" t="s">
        <v>336</v>
      </c>
      <c r="G71" s="71">
        <f t="shared" si="1"/>
        <v>0</v>
      </c>
      <c r="H71" s="71"/>
      <c r="I71" s="71"/>
    </row>
    <row r="72" spans="1:9" ht="15.75" customHeight="1">
      <c r="A72" s="88">
        <v>2423</v>
      </c>
      <c r="B72" s="202" t="s">
        <v>174</v>
      </c>
      <c r="C72" s="202">
        <v>2</v>
      </c>
      <c r="D72" s="202">
        <v>3</v>
      </c>
      <c r="E72" s="117" t="s">
        <v>595</v>
      </c>
      <c r="F72" s="206" t="s">
        <v>337</v>
      </c>
      <c r="G72" s="71">
        <f t="shared" si="1"/>
        <v>0</v>
      </c>
      <c r="H72" s="71"/>
      <c r="I72" s="71"/>
    </row>
    <row r="73" spans="1:9" ht="15.75" customHeight="1">
      <c r="A73" s="88">
        <v>2424</v>
      </c>
      <c r="B73" s="202" t="s">
        <v>174</v>
      </c>
      <c r="C73" s="202">
        <v>2</v>
      </c>
      <c r="D73" s="202">
        <v>4</v>
      </c>
      <c r="E73" s="117" t="s">
        <v>596</v>
      </c>
      <c r="F73" s="206"/>
      <c r="G73" s="71">
        <f t="shared" si="1"/>
        <v>0</v>
      </c>
      <c r="H73" s="71"/>
      <c r="I73" s="71">
        <v>0</v>
      </c>
    </row>
    <row r="74" spans="1:9" ht="15.75" customHeight="1">
      <c r="A74" s="88">
        <v>2430</v>
      </c>
      <c r="B74" s="192" t="s">
        <v>174</v>
      </c>
      <c r="C74" s="192">
        <v>3</v>
      </c>
      <c r="D74" s="192">
        <v>0</v>
      </c>
      <c r="E74" s="121" t="s">
        <v>597</v>
      </c>
      <c r="F74" s="122" t="s">
        <v>338</v>
      </c>
      <c r="G74" s="71">
        <f t="shared" si="1"/>
        <v>0</v>
      </c>
      <c r="H74" s="71">
        <f>SUM(H75:H80)</f>
        <v>0</v>
      </c>
      <c r="I74" s="71">
        <f>SUM(I75:I80)</f>
        <v>0</v>
      </c>
    </row>
    <row r="75" spans="1:9" ht="15.75" customHeight="1">
      <c r="A75" s="88">
        <v>2431</v>
      </c>
      <c r="B75" s="202" t="s">
        <v>174</v>
      </c>
      <c r="C75" s="202">
        <v>3</v>
      </c>
      <c r="D75" s="202">
        <v>1</v>
      </c>
      <c r="E75" s="117" t="s">
        <v>598</v>
      </c>
      <c r="F75" s="206" t="s">
        <v>339</v>
      </c>
      <c r="G75" s="71">
        <f t="shared" si="1"/>
        <v>0</v>
      </c>
      <c r="H75" s="71"/>
      <c r="I75" s="71"/>
    </row>
    <row r="76" spans="1:9" ht="15.75" customHeight="1">
      <c r="A76" s="88">
        <v>2432</v>
      </c>
      <c r="B76" s="202" t="s">
        <v>174</v>
      </c>
      <c r="C76" s="202">
        <v>3</v>
      </c>
      <c r="D76" s="202">
        <v>2</v>
      </c>
      <c r="E76" s="117" t="s">
        <v>599</v>
      </c>
      <c r="F76" s="206" t="s">
        <v>340</v>
      </c>
      <c r="G76" s="71">
        <f t="shared" si="1"/>
        <v>0</v>
      </c>
      <c r="H76" s="71"/>
      <c r="I76" s="71"/>
    </row>
    <row r="77" spans="1:9" ht="15.75" customHeight="1">
      <c r="A77" s="88">
        <v>2433</v>
      </c>
      <c r="B77" s="202" t="s">
        <v>174</v>
      </c>
      <c r="C77" s="202">
        <v>3</v>
      </c>
      <c r="D77" s="202">
        <v>3</v>
      </c>
      <c r="E77" s="117" t="s">
        <v>600</v>
      </c>
      <c r="F77" s="206" t="s">
        <v>341</v>
      </c>
      <c r="G77" s="71">
        <f t="shared" si="1"/>
        <v>0</v>
      </c>
      <c r="H77" s="71"/>
      <c r="I77" s="71"/>
    </row>
    <row r="78" spans="1:9" ht="15.75" customHeight="1">
      <c r="A78" s="88">
        <v>2434</v>
      </c>
      <c r="B78" s="202" t="s">
        <v>174</v>
      </c>
      <c r="C78" s="202">
        <v>3</v>
      </c>
      <c r="D78" s="202">
        <v>4</v>
      </c>
      <c r="E78" s="117" t="s">
        <v>601</v>
      </c>
      <c r="F78" s="206" t="s">
        <v>342</v>
      </c>
      <c r="G78" s="71">
        <f t="shared" si="1"/>
        <v>0</v>
      </c>
      <c r="H78" s="71"/>
      <c r="I78" s="71"/>
    </row>
    <row r="79" spans="1:9" ht="15.75" customHeight="1">
      <c r="A79" s="88">
        <v>2435</v>
      </c>
      <c r="B79" s="202" t="s">
        <v>174</v>
      </c>
      <c r="C79" s="202">
        <v>3</v>
      </c>
      <c r="D79" s="202">
        <v>5</v>
      </c>
      <c r="E79" s="117" t="s">
        <v>602</v>
      </c>
      <c r="F79" s="206" t="s">
        <v>343</v>
      </c>
      <c r="G79" s="71">
        <f t="shared" si="1"/>
        <v>0</v>
      </c>
      <c r="H79" s="71"/>
      <c r="I79" s="71"/>
    </row>
    <row r="80" spans="1:9" ht="15.75" customHeight="1">
      <c r="A80" s="88">
        <v>2436</v>
      </c>
      <c r="B80" s="202" t="s">
        <v>174</v>
      </c>
      <c r="C80" s="202">
        <v>3</v>
      </c>
      <c r="D80" s="202">
        <v>6</v>
      </c>
      <c r="E80" s="117" t="s">
        <v>603</v>
      </c>
      <c r="F80" s="206" t="s">
        <v>344</v>
      </c>
      <c r="G80" s="71">
        <f t="shared" si="1"/>
        <v>0</v>
      </c>
      <c r="H80" s="71"/>
      <c r="I80" s="71"/>
    </row>
    <row r="81" spans="1:9" ht="26.25" customHeight="1">
      <c r="A81" s="88">
        <v>2440</v>
      </c>
      <c r="B81" s="192" t="s">
        <v>174</v>
      </c>
      <c r="C81" s="192">
        <v>4</v>
      </c>
      <c r="D81" s="192">
        <v>0</v>
      </c>
      <c r="E81" s="121" t="s">
        <v>604</v>
      </c>
      <c r="F81" s="122" t="s">
        <v>345</v>
      </c>
      <c r="G81" s="71">
        <f t="shared" si="1"/>
        <v>0</v>
      </c>
      <c r="H81" s="71">
        <f>SUM(H82:H84)</f>
        <v>0</v>
      </c>
      <c r="I81" s="71">
        <f>SUM(I82:I84)</f>
        <v>0</v>
      </c>
    </row>
    <row r="82" spans="1:9" ht="26.25" customHeight="1">
      <c r="A82" s="88">
        <v>2441</v>
      </c>
      <c r="B82" s="202" t="s">
        <v>174</v>
      </c>
      <c r="C82" s="202">
        <v>4</v>
      </c>
      <c r="D82" s="202">
        <v>1</v>
      </c>
      <c r="E82" s="117" t="s">
        <v>605</v>
      </c>
      <c r="F82" s="206" t="s">
        <v>346</v>
      </c>
      <c r="G82" s="71">
        <f t="shared" si="1"/>
        <v>0</v>
      </c>
      <c r="H82" s="71"/>
      <c r="I82" s="71"/>
    </row>
    <row r="83" spans="1:9" ht="15" customHeight="1">
      <c r="A83" s="88">
        <v>2442</v>
      </c>
      <c r="B83" s="202" t="s">
        <v>174</v>
      </c>
      <c r="C83" s="202">
        <v>4</v>
      </c>
      <c r="D83" s="202">
        <v>2</v>
      </c>
      <c r="E83" s="117" t="s">
        <v>606</v>
      </c>
      <c r="F83" s="206" t="s">
        <v>347</v>
      </c>
      <c r="G83" s="71">
        <f t="shared" si="1"/>
        <v>0</v>
      </c>
      <c r="H83" s="71"/>
      <c r="I83" s="71"/>
    </row>
    <row r="84" spans="1:9" ht="15" customHeight="1">
      <c r="A84" s="88">
        <v>2443</v>
      </c>
      <c r="B84" s="202" t="s">
        <v>174</v>
      </c>
      <c r="C84" s="202">
        <v>4</v>
      </c>
      <c r="D84" s="202">
        <v>3</v>
      </c>
      <c r="E84" s="117" t="s">
        <v>607</v>
      </c>
      <c r="F84" s="206" t="s">
        <v>348</v>
      </c>
      <c r="G84" s="71">
        <f t="shared" si="1"/>
        <v>0</v>
      </c>
      <c r="H84" s="71"/>
      <c r="I84" s="71"/>
    </row>
    <row r="85" spans="1:9" ht="15" customHeight="1">
      <c r="A85" s="88">
        <v>2450</v>
      </c>
      <c r="B85" s="192" t="s">
        <v>174</v>
      </c>
      <c r="C85" s="192">
        <v>5</v>
      </c>
      <c r="D85" s="192">
        <v>0</v>
      </c>
      <c r="E85" s="121" t="s">
        <v>608</v>
      </c>
      <c r="F85" s="209" t="s">
        <v>349</v>
      </c>
      <c r="G85" s="71">
        <f t="shared" si="1"/>
        <v>97165</v>
      </c>
      <c r="H85" s="71">
        <f>SUM(H86:H90)</f>
        <v>18494</v>
      </c>
      <c r="I85" s="71">
        <f>SUM(I86:I90)</f>
        <v>78671</v>
      </c>
    </row>
    <row r="86" spans="1:9" ht="15" customHeight="1">
      <c r="A86" s="88">
        <v>2451</v>
      </c>
      <c r="B86" s="202" t="s">
        <v>174</v>
      </c>
      <c r="C86" s="202">
        <v>5</v>
      </c>
      <c r="D86" s="202">
        <v>1</v>
      </c>
      <c r="E86" s="117" t="s">
        <v>609</v>
      </c>
      <c r="F86" s="206" t="s">
        <v>350</v>
      </c>
      <c r="G86" s="71">
        <f t="shared" si="1"/>
        <v>97165</v>
      </c>
      <c r="H86" s="71">
        <v>18494</v>
      </c>
      <c r="I86" s="71">
        <v>78671</v>
      </c>
    </row>
    <row r="87" spans="1:9" ht="15" customHeight="1">
      <c r="A87" s="88">
        <v>2452</v>
      </c>
      <c r="B87" s="202" t="s">
        <v>174</v>
      </c>
      <c r="C87" s="202">
        <v>5</v>
      </c>
      <c r="D87" s="202">
        <v>2</v>
      </c>
      <c r="E87" s="117" t="s">
        <v>610</v>
      </c>
      <c r="F87" s="206" t="s">
        <v>351</v>
      </c>
      <c r="G87" s="71">
        <f t="shared" si="1"/>
        <v>0</v>
      </c>
      <c r="H87" s="71"/>
      <c r="I87" s="71"/>
    </row>
    <row r="88" spans="1:9" ht="15" customHeight="1">
      <c r="A88" s="88">
        <v>2453</v>
      </c>
      <c r="B88" s="202" t="s">
        <v>174</v>
      </c>
      <c r="C88" s="202">
        <v>5</v>
      </c>
      <c r="D88" s="202">
        <v>3</v>
      </c>
      <c r="E88" s="117" t="s">
        <v>611</v>
      </c>
      <c r="F88" s="206" t="s">
        <v>352</v>
      </c>
      <c r="G88" s="71">
        <f t="shared" si="1"/>
        <v>0</v>
      </c>
      <c r="H88" s="71"/>
      <c r="I88" s="71"/>
    </row>
    <row r="89" spans="1:9" ht="15" customHeight="1">
      <c r="A89" s="88">
        <v>2454</v>
      </c>
      <c r="B89" s="202" t="s">
        <v>174</v>
      </c>
      <c r="C89" s="202">
        <v>5</v>
      </c>
      <c r="D89" s="202">
        <v>4</v>
      </c>
      <c r="E89" s="117" t="s">
        <v>612</v>
      </c>
      <c r="F89" s="206" t="s">
        <v>353</v>
      </c>
      <c r="G89" s="71">
        <f t="shared" si="1"/>
        <v>0</v>
      </c>
      <c r="H89" s="71"/>
      <c r="I89" s="71"/>
    </row>
    <row r="90" spans="1:9" ht="15" customHeight="1">
      <c r="A90" s="88">
        <v>2455</v>
      </c>
      <c r="B90" s="202" t="s">
        <v>174</v>
      </c>
      <c r="C90" s="202">
        <v>5</v>
      </c>
      <c r="D90" s="202">
        <v>5</v>
      </c>
      <c r="E90" s="117" t="s">
        <v>613</v>
      </c>
      <c r="F90" s="206" t="s">
        <v>354</v>
      </c>
      <c r="G90" s="71">
        <f t="shared" si="1"/>
        <v>0</v>
      </c>
      <c r="H90" s="71"/>
      <c r="I90" s="71"/>
    </row>
    <row r="91" spans="1:9" ht="15" customHeight="1">
      <c r="A91" s="88">
        <v>2460</v>
      </c>
      <c r="B91" s="192" t="s">
        <v>174</v>
      </c>
      <c r="C91" s="192">
        <v>6</v>
      </c>
      <c r="D91" s="192">
        <v>0</v>
      </c>
      <c r="E91" s="121" t="s">
        <v>614</v>
      </c>
      <c r="F91" s="122" t="s">
        <v>355</v>
      </c>
      <c r="G91" s="71">
        <f t="shared" si="1"/>
        <v>0</v>
      </c>
      <c r="H91" s="71">
        <f>SUM(H92)</f>
        <v>0</v>
      </c>
      <c r="I91" s="71">
        <f>SUM(I92)</f>
        <v>0</v>
      </c>
    </row>
    <row r="92" spans="1:9" ht="15" customHeight="1">
      <c r="A92" s="88">
        <v>2461</v>
      </c>
      <c r="B92" s="202" t="s">
        <v>174</v>
      </c>
      <c r="C92" s="202">
        <v>6</v>
      </c>
      <c r="D92" s="202">
        <v>1</v>
      </c>
      <c r="E92" s="117" t="s">
        <v>615</v>
      </c>
      <c r="F92" s="206" t="s">
        <v>355</v>
      </c>
      <c r="G92" s="71">
        <f t="shared" si="1"/>
        <v>0</v>
      </c>
      <c r="H92" s="71"/>
      <c r="I92" s="71"/>
    </row>
    <row r="93" spans="1:9" ht="15" customHeight="1">
      <c r="A93" s="88">
        <v>2470</v>
      </c>
      <c r="B93" s="192" t="s">
        <v>174</v>
      </c>
      <c r="C93" s="192">
        <v>7</v>
      </c>
      <c r="D93" s="192">
        <v>0</v>
      </c>
      <c r="E93" s="121" t="s">
        <v>616</v>
      </c>
      <c r="F93" s="209" t="s">
        <v>356</v>
      </c>
      <c r="G93" s="71">
        <f t="shared" si="1"/>
        <v>0</v>
      </c>
      <c r="H93" s="71">
        <f>SUM(H94:H97)</f>
        <v>0</v>
      </c>
      <c r="I93" s="71">
        <f>SUM(I94:I97)</f>
        <v>0</v>
      </c>
    </row>
    <row r="94" spans="1:9" ht="26.25" customHeight="1">
      <c r="A94" s="88">
        <v>2471</v>
      </c>
      <c r="B94" s="202" t="s">
        <v>174</v>
      </c>
      <c r="C94" s="202">
        <v>7</v>
      </c>
      <c r="D94" s="202">
        <v>1</v>
      </c>
      <c r="E94" s="117" t="s">
        <v>617</v>
      </c>
      <c r="F94" s="206" t="s">
        <v>357</v>
      </c>
      <c r="G94" s="71">
        <f t="shared" si="1"/>
        <v>0</v>
      </c>
      <c r="H94" s="71"/>
      <c r="I94" s="71"/>
    </row>
    <row r="95" spans="1:9" ht="16.5" customHeight="1">
      <c r="A95" s="88">
        <v>2472</v>
      </c>
      <c r="B95" s="202" t="s">
        <v>174</v>
      </c>
      <c r="C95" s="202">
        <v>7</v>
      </c>
      <c r="D95" s="202">
        <v>2</v>
      </c>
      <c r="E95" s="117" t="s">
        <v>618</v>
      </c>
      <c r="F95" s="210" t="s">
        <v>358</v>
      </c>
      <c r="G95" s="71">
        <f t="shared" si="1"/>
        <v>0</v>
      </c>
      <c r="H95" s="71"/>
      <c r="I95" s="71"/>
    </row>
    <row r="96" spans="1:9" ht="16.5" customHeight="1">
      <c r="A96" s="88">
        <v>2473</v>
      </c>
      <c r="B96" s="202" t="s">
        <v>174</v>
      </c>
      <c r="C96" s="202">
        <v>7</v>
      </c>
      <c r="D96" s="202">
        <v>3</v>
      </c>
      <c r="E96" s="117" t="s">
        <v>619</v>
      </c>
      <c r="F96" s="206" t="s">
        <v>359</v>
      </c>
      <c r="G96" s="71">
        <f t="shared" si="1"/>
        <v>0</v>
      </c>
      <c r="H96" s="71"/>
      <c r="I96" s="71"/>
    </row>
    <row r="97" spans="1:9" ht="16.5" customHeight="1">
      <c r="A97" s="88">
        <v>2474</v>
      </c>
      <c r="B97" s="202" t="s">
        <v>174</v>
      </c>
      <c r="C97" s="202">
        <v>7</v>
      </c>
      <c r="D97" s="202">
        <v>4</v>
      </c>
      <c r="E97" s="117" t="s">
        <v>620</v>
      </c>
      <c r="F97" s="112" t="s">
        <v>360</v>
      </c>
      <c r="G97" s="71">
        <f t="shared" si="1"/>
        <v>0</v>
      </c>
      <c r="H97" s="71"/>
      <c r="I97" s="71"/>
    </row>
    <row r="98" spans="1:9" ht="43.5" customHeight="1">
      <c r="A98" s="88">
        <v>2480</v>
      </c>
      <c r="B98" s="192" t="s">
        <v>174</v>
      </c>
      <c r="C98" s="192">
        <v>8</v>
      </c>
      <c r="D98" s="192">
        <v>0</v>
      </c>
      <c r="E98" s="121" t="s">
        <v>621</v>
      </c>
      <c r="F98" s="122" t="s">
        <v>361</v>
      </c>
      <c r="G98" s="71">
        <f t="shared" si="1"/>
        <v>3020</v>
      </c>
      <c r="H98" s="71">
        <f>SUM(H99:H105)</f>
        <v>0</v>
      </c>
      <c r="I98" s="71">
        <f>SUM(I99:I105)</f>
        <v>3020</v>
      </c>
    </row>
    <row r="99" spans="1:9" ht="39.75" customHeight="1">
      <c r="A99" s="88">
        <v>2481</v>
      </c>
      <c r="B99" s="202" t="s">
        <v>174</v>
      </c>
      <c r="C99" s="202">
        <v>8</v>
      </c>
      <c r="D99" s="202">
        <v>1</v>
      </c>
      <c r="E99" s="117" t="s">
        <v>622</v>
      </c>
      <c r="F99" s="206" t="s">
        <v>362</v>
      </c>
      <c r="G99" s="71">
        <f t="shared" si="1"/>
        <v>0</v>
      </c>
      <c r="H99" s="71"/>
      <c r="I99" s="71"/>
    </row>
    <row r="100" spans="1:9" ht="39.75" customHeight="1">
      <c r="A100" s="88">
        <v>2482</v>
      </c>
      <c r="B100" s="202" t="s">
        <v>174</v>
      </c>
      <c r="C100" s="202">
        <v>8</v>
      </c>
      <c r="D100" s="202">
        <v>2</v>
      </c>
      <c r="E100" s="117" t="s">
        <v>623</v>
      </c>
      <c r="F100" s="206" t="s">
        <v>363</v>
      </c>
      <c r="G100" s="71">
        <f t="shared" si="1"/>
        <v>0</v>
      </c>
      <c r="H100" s="71"/>
      <c r="I100" s="71"/>
    </row>
    <row r="101" spans="1:9" ht="28.5" customHeight="1">
      <c r="A101" s="88">
        <v>2483</v>
      </c>
      <c r="B101" s="202" t="s">
        <v>174</v>
      </c>
      <c r="C101" s="202">
        <v>8</v>
      </c>
      <c r="D101" s="202">
        <v>3</v>
      </c>
      <c r="E101" s="117" t="s">
        <v>624</v>
      </c>
      <c r="F101" s="206" t="s">
        <v>364</v>
      </c>
      <c r="G101" s="71">
        <f t="shared" si="1"/>
        <v>0</v>
      </c>
      <c r="H101" s="71"/>
      <c r="I101" s="71"/>
    </row>
    <row r="102" spans="1:9" ht="40.5" customHeight="1">
      <c r="A102" s="88">
        <v>2484</v>
      </c>
      <c r="B102" s="202" t="s">
        <v>174</v>
      </c>
      <c r="C102" s="202">
        <v>8</v>
      </c>
      <c r="D102" s="202">
        <v>4</v>
      </c>
      <c r="E102" s="117" t="s">
        <v>625</v>
      </c>
      <c r="F102" s="206" t="s">
        <v>365</v>
      </c>
      <c r="G102" s="71">
        <f t="shared" si="1"/>
        <v>0</v>
      </c>
      <c r="H102" s="71"/>
      <c r="I102" s="71"/>
    </row>
    <row r="103" spans="1:9" ht="27.75" customHeight="1">
      <c r="A103" s="88">
        <v>2485</v>
      </c>
      <c r="B103" s="202" t="s">
        <v>174</v>
      </c>
      <c r="C103" s="202">
        <v>8</v>
      </c>
      <c r="D103" s="202">
        <v>5</v>
      </c>
      <c r="E103" s="117" t="s">
        <v>626</v>
      </c>
      <c r="F103" s="206" t="s">
        <v>366</v>
      </c>
      <c r="G103" s="71">
        <f t="shared" si="1"/>
        <v>3020</v>
      </c>
      <c r="H103" s="71"/>
      <c r="I103" s="71">
        <v>3020</v>
      </c>
    </row>
    <row r="104" spans="1:9" ht="27" customHeight="1">
      <c r="A104" s="88">
        <v>2486</v>
      </c>
      <c r="B104" s="202" t="s">
        <v>174</v>
      </c>
      <c r="C104" s="202">
        <v>8</v>
      </c>
      <c r="D104" s="202">
        <v>6</v>
      </c>
      <c r="E104" s="117" t="s">
        <v>627</v>
      </c>
      <c r="F104" s="206" t="s">
        <v>367</v>
      </c>
      <c r="G104" s="71">
        <f aca="true" t="shared" si="2" ref="G104:G148">SUM(H104:I104)</f>
        <v>0</v>
      </c>
      <c r="H104" s="71"/>
      <c r="I104" s="71"/>
    </row>
    <row r="105" spans="1:9" ht="27" customHeight="1">
      <c r="A105" s="88">
        <v>2487</v>
      </c>
      <c r="B105" s="202" t="s">
        <v>174</v>
      </c>
      <c r="C105" s="202">
        <v>8</v>
      </c>
      <c r="D105" s="202">
        <v>7</v>
      </c>
      <c r="E105" s="117" t="s">
        <v>628</v>
      </c>
      <c r="F105" s="206" t="s">
        <v>368</v>
      </c>
      <c r="G105" s="71">
        <f t="shared" si="2"/>
        <v>0</v>
      </c>
      <c r="H105" s="71"/>
      <c r="I105" s="71"/>
    </row>
    <row r="106" spans="1:9" ht="27" customHeight="1">
      <c r="A106" s="88">
        <v>2490</v>
      </c>
      <c r="B106" s="192" t="s">
        <v>174</v>
      </c>
      <c r="C106" s="192">
        <v>9</v>
      </c>
      <c r="D106" s="192">
        <v>0</v>
      </c>
      <c r="E106" s="121" t="s">
        <v>629</v>
      </c>
      <c r="F106" s="122" t="s">
        <v>369</v>
      </c>
      <c r="G106" s="71">
        <f t="shared" si="2"/>
        <v>-24952.6</v>
      </c>
      <c r="H106" s="71">
        <f>SUM(H107)</f>
        <v>0</v>
      </c>
      <c r="I106" s="71">
        <f>SUM(I107)</f>
        <v>-24952.6</v>
      </c>
    </row>
    <row r="107" spans="1:9" ht="27" customHeight="1">
      <c r="A107" s="88">
        <v>2491</v>
      </c>
      <c r="B107" s="202" t="s">
        <v>174</v>
      </c>
      <c r="C107" s="202">
        <v>9</v>
      </c>
      <c r="D107" s="202">
        <v>1</v>
      </c>
      <c r="E107" s="117" t="s">
        <v>630</v>
      </c>
      <c r="F107" s="206" t="s">
        <v>370</v>
      </c>
      <c r="G107" s="71">
        <f t="shared" si="2"/>
        <v>-24952.6</v>
      </c>
      <c r="H107" s="71"/>
      <c r="I107" s="71">
        <v>-24952.6</v>
      </c>
    </row>
    <row r="108" spans="1:9" s="200" customFormat="1" ht="58.5" customHeight="1">
      <c r="A108" s="88">
        <v>2500</v>
      </c>
      <c r="B108" s="192" t="s">
        <v>175</v>
      </c>
      <c r="C108" s="192">
        <v>0</v>
      </c>
      <c r="D108" s="192">
        <v>0</v>
      </c>
      <c r="E108" s="136" t="s">
        <v>631</v>
      </c>
      <c r="F108" s="208" t="s">
        <v>371</v>
      </c>
      <c r="G108" s="71">
        <f t="shared" si="2"/>
        <v>89670.7</v>
      </c>
      <c r="H108" s="71">
        <f>SUM(H109+H111+H113+H115+H117+H119)</f>
        <v>79303.7</v>
      </c>
      <c r="I108" s="71">
        <f>SUM(I109+I111+I113+I115+I117+I119)</f>
        <v>10367</v>
      </c>
    </row>
    <row r="109" spans="1:9" ht="16.5" customHeight="1">
      <c r="A109" s="88">
        <v>2510</v>
      </c>
      <c r="B109" s="192" t="s">
        <v>175</v>
      </c>
      <c r="C109" s="192">
        <v>1</v>
      </c>
      <c r="D109" s="192">
        <v>0</v>
      </c>
      <c r="E109" s="121" t="s">
        <v>632</v>
      </c>
      <c r="F109" s="122" t="s">
        <v>372</v>
      </c>
      <c r="G109" s="71">
        <f t="shared" si="2"/>
        <v>80803.7</v>
      </c>
      <c r="H109" s="71">
        <f>SUM(H110)</f>
        <v>78303.7</v>
      </c>
      <c r="I109" s="71">
        <f>SUM(I110)</f>
        <v>2500</v>
      </c>
    </row>
    <row r="110" spans="1:9" ht="16.5" customHeight="1">
      <c r="A110" s="88">
        <v>2511</v>
      </c>
      <c r="B110" s="202" t="s">
        <v>175</v>
      </c>
      <c r="C110" s="202">
        <v>1</v>
      </c>
      <c r="D110" s="202">
        <v>1</v>
      </c>
      <c r="E110" s="117" t="s">
        <v>633</v>
      </c>
      <c r="F110" s="206" t="s">
        <v>373</v>
      </c>
      <c r="G110" s="71">
        <f t="shared" si="2"/>
        <v>80803.7</v>
      </c>
      <c r="H110" s="71">
        <v>78303.7</v>
      </c>
      <c r="I110" s="71">
        <v>2500</v>
      </c>
    </row>
    <row r="111" spans="1:9" ht="16.5" customHeight="1">
      <c r="A111" s="88">
        <v>2520</v>
      </c>
      <c r="B111" s="192" t="s">
        <v>175</v>
      </c>
      <c r="C111" s="192">
        <v>2</v>
      </c>
      <c r="D111" s="192">
        <v>0</v>
      </c>
      <c r="E111" s="121" t="s">
        <v>634</v>
      </c>
      <c r="F111" s="122" t="s">
        <v>374</v>
      </c>
      <c r="G111" s="71">
        <f t="shared" si="2"/>
        <v>7867</v>
      </c>
      <c r="H111" s="71">
        <f>H112</f>
        <v>0</v>
      </c>
      <c r="I111" s="71">
        <f>SUM(I112)</f>
        <v>7867</v>
      </c>
    </row>
    <row r="112" spans="1:9" ht="16.5" customHeight="1">
      <c r="A112" s="88">
        <v>2521</v>
      </c>
      <c r="B112" s="202" t="s">
        <v>175</v>
      </c>
      <c r="C112" s="202">
        <v>2</v>
      </c>
      <c r="D112" s="202">
        <v>1</v>
      </c>
      <c r="E112" s="117" t="s">
        <v>635</v>
      </c>
      <c r="F112" s="206" t="s">
        <v>375</v>
      </c>
      <c r="G112" s="71">
        <f t="shared" si="2"/>
        <v>7867</v>
      </c>
      <c r="H112" s="71">
        <v>0</v>
      </c>
      <c r="I112" s="71">
        <v>7867</v>
      </c>
    </row>
    <row r="113" spans="1:9" ht="16.5" customHeight="1">
      <c r="A113" s="88">
        <v>2530</v>
      </c>
      <c r="B113" s="192" t="s">
        <v>175</v>
      </c>
      <c r="C113" s="192">
        <v>3</v>
      </c>
      <c r="D113" s="192">
        <v>0</v>
      </c>
      <c r="E113" s="121" t="s">
        <v>636</v>
      </c>
      <c r="F113" s="122" t="s">
        <v>376</v>
      </c>
      <c r="G113" s="71">
        <f t="shared" si="2"/>
        <v>0</v>
      </c>
      <c r="H113" s="71">
        <f>SUM(H114)</f>
        <v>0</v>
      </c>
      <c r="I113" s="71">
        <f>SUM(I114)</f>
        <v>0</v>
      </c>
    </row>
    <row r="114" spans="1:9" ht="16.5" customHeight="1">
      <c r="A114" s="88">
        <v>2531</v>
      </c>
      <c r="B114" s="202" t="s">
        <v>175</v>
      </c>
      <c r="C114" s="202">
        <v>3</v>
      </c>
      <c r="D114" s="202">
        <v>1</v>
      </c>
      <c r="E114" s="117" t="s">
        <v>637</v>
      </c>
      <c r="F114" s="206" t="s">
        <v>377</v>
      </c>
      <c r="G114" s="71">
        <f t="shared" si="2"/>
        <v>0</v>
      </c>
      <c r="H114" s="71">
        <v>0</v>
      </c>
      <c r="I114" s="71"/>
    </row>
    <row r="115" spans="1:9" ht="27.75" customHeight="1">
      <c r="A115" s="88">
        <v>2540</v>
      </c>
      <c r="B115" s="192" t="s">
        <v>175</v>
      </c>
      <c r="C115" s="192">
        <v>4</v>
      </c>
      <c r="D115" s="192">
        <v>0</v>
      </c>
      <c r="E115" s="121" t="s">
        <v>638</v>
      </c>
      <c r="F115" s="122" t="s">
        <v>378</v>
      </c>
      <c r="G115" s="71">
        <f t="shared" si="2"/>
        <v>0</v>
      </c>
      <c r="H115" s="71">
        <f>SUM(H116)</f>
        <v>0</v>
      </c>
      <c r="I115" s="71">
        <f>SUM(I116)</f>
        <v>0</v>
      </c>
    </row>
    <row r="116" spans="1:9" ht="27" customHeight="1">
      <c r="A116" s="88">
        <v>2541</v>
      </c>
      <c r="B116" s="202" t="s">
        <v>175</v>
      </c>
      <c r="C116" s="202">
        <v>4</v>
      </c>
      <c r="D116" s="202">
        <v>1</v>
      </c>
      <c r="E116" s="117" t="s">
        <v>639</v>
      </c>
      <c r="F116" s="206" t="s">
        <v>379</v>
      </c>
      <c r="G116" s="71">
        <f t="shared" si="2"/>
        <v>0</v>
      </c>
      <c r="H116" s="71"/>
      <c r="I116" s="71"/>
    </row>
    <row r="117" spans="1:9" ht="39.75" customHeight="1">
      <c r="A117" s="88">
        <v>2550</v>
      </c>
      <c r="B117" s="192" t="s">
        <v>175</v>
      </c>
      <c r="C117" s="192">
        <v>5</v>
      </c>
      <c r="D117" s="192">
        <v>0</v>
      </c>
      <c r="E117" s="121" t="s">
        <v>640</v>
      </c>
      <c r="F117" s="122" t="s">
        <v>380</v>
      </c>
      <c r="G117" s="71">
        <f t="shared" si="2"/>
        <v>0</v>
      </c>
      <c r="H117" s="71">
        <f>SUM(H118)</f>
        <v>0</v>
      </c>
      <c r="I117" s="71">
        <f>SUM(I118)</f>
        <v>0</v>
      </c>
    </row>
    <row r="118" spans="1:9" ht="27" customHeight="1">
      <c r="A118" s="88">
        <v>2551</v>
      </c>
      <c r="B118" s="202" t="s">
        <v>175</v>
      </c>
      <c r="C118" s="202">
        <v>5</v>
      </c>
      <c r="D118" s="202">
        <v>1</v>
      </c>
      <c r="E118" s="117" t="s">
        <v>641</v>
      </c>
      <c r="F118" s="206" t="s">
        <v>381</v>
      </c>
      <c r="G118" s="71">
        <f t="shared" si="2"/>
        <v>0</v>
      </c>
      <c r="H118" s="71"/>
      <c r="I118" s="71"/>
    </row>
    <row r="119" spans="1:9" ht="27" customHeight="1">
      <c r="A119" s="88">
        <v>2560</v>
      </c>
      <c r="B119" s="192" t="s">
        <v>175</v>
      </c>
      <c r="C119" s="192">
        <v>6</v>
      </c>
      <c r="D119" s="192">
        <v>0</v>
      </c>
      <c r="E119" s="121" t="s">
        <v>642</v>
      </c>
      <c r="F119" s="122" t="s">
        <v>382</v>
      </c>
      <c r="G119" s="71">
        <f t="shared" si="2"/>
        <v>1000</v>
      </c>
      <c r="H119" s="71">
        <f>SUM(H120)</f>
        <v>1000</v>
      </c>
      <c r="I119" s="71">
        <f>SUM(I120)</f>
        <v>0</v>
      </c>
    </row>
    <row r="120" spans="1:9" ht="27" customHeight="1">
      <c r="A120" s="88">
        <v>2561</v>
      </c>
      <c r="B120" s="202" t="s">
        <v>175</v>
      </c>
      <c r="C120" s="202">
        <v>6</v>
      </c>
      <c r="D120" s="202">
        <v>1</v>
      </c>
      <c r="E120" s="117" t="s">
        <v>643</v>
      </c>
      <c r="F120" s="206" t="s">
        <v>383</v>
      </c>
      <c r="G120" s="71">
        <f t="shared" si="2"/>
        <v>1000</v>
      </c>
      <c r="H120" s="71">
        <v>1000</v>
      </c>
      <c r="I120" s="71"/>
    </row>
    <row r="121" spans="1:9" s="200" customFormat="1" ht="57.75" customHeight="1">
      <c r="A121" s="88">
        <v>2600</v>
      </c>
      <c r="B121" s="192" t="s">
        <v>176</v>
      </c>
      <c r="C121" s="192">
        <v>0</v>
      </c>
      <c r="D121" s="192">
        <v>0</v>
      </c>
      <c r="E121" s="136" t="s">
        <v>644</v>
      </c>
      <c r="F121" s="208" t="s">
        <v>384</v>
      </c>
      <c r="G121" s="71">
        <f t="shared" si="2"/>
        <v>82255.1</v>
      </c>
      <c r="H121" s="71">
        <f>H126+H128</f>
        <v>31613.1</v>
      </c>
      <c r="I121" s="71">
        <f>SUM(I122+I124+I126+I128+I130+I132)</f>
        <v>50642</v>
      </c>
    </row>
    <row r="122" spans="1:9" ht="14.25" customHeight="1">
      <c r="A122" s="88">
        <v>2610</v>
      </c>
      <c r="B122" s="192" t="s">
        <v>176</v>
      </c>
      <c r="C122" s="192">
        <v>1</v>
      </c>
      <c r="D122" s="192">
        <v>0</v>
      </c>
      <c r="E122" s="121" t="s">
        <v>645</v>
      </c>
      <c r="F122" s="122" t="s">
        <v>385</v>
      </c>
      <c r="G122" s="71">
        <f t="shared" si="2"/>
        <v>0</v>
      </c>
      <c r="H122" s="71">
        <f>SUM(H123)</f>
        <v>0</v>
      </c>
      <c r="I122" s="71">
        <f>SUM(I123)</f>
        <v>0</v>
      </c>
    </row>
    <row r="123" spans="1:9" ht="14.25" customHeight="1">
      <c r="A123" s="88">
        <v>2611</v>
      </c>
      <c r="B123" s="202" t="s">
        <v>176</v>
      </c>
      <c r="C123" s="202">
        <v>1</v>
      </c>
      <c r="D123" s="202">
        <v>1</v>
      </c>
      <c r="E123" s="117" t="s">
        <v>646</v>
      </c>
      <c r="F123" s="206" t="s">
        <v>386</v>
      </c>
      <c r="G123" s="71">
        <f t="shared" si="2"/>
        <v>0</v>
      </c>
      <c r="H123" s="71"/>
      <c r="I123" s="71"/>
    </row>
    <row r="124" spans="1:9" ht="14.25" customHeight="1">
      <c r="A124" s="88">
        <v>2620</v>
      </c>
      <c r="B124" s="192" t="s">
        <v>176</v>
      </c>
      <c r="C124" s="192">
        <v>2</v>
      </c>
      <c r="D124" s="192">
        <v>0</v>
      </c>
      <c r="E124" s="121" t="s">
        <v>647</v>
      </c>
      <c r="F124" s="122" t="s">
        <v>387</v>
      </c>
      <c r="G124" s="71">
        <f t="shared" si="2"/>
        <v>0</v>
      </c>
      <c r="H124" s="71">
        <f>SUM(H125)</f>
        <v>0</v>
      </c>
      <c r="I124" s="71">
        <f>SUM(I125)</f>
        <v>0</v>
      </c>
    </row>
    <row r="125" spans="1:9" ht="14.25" customHeight="1">
      <c r="A125" s="88">
        <v>2621</v>
      </c>
      <c r="B125" s="202" t="s">
        <v>176</v>
      </c>
      <c r="C125" s="202">
        <v>2</v>
      </c>
      <c r="D125" s="202">
        <v>1</v>
      </c>
      <c r="E125" s="117" t="s">
        <v>648</v>
      </c>
      <c r="F125" s="206" t="s">
        <v>388</v>
      </c>
      <c r="G125" s="71">
        <f t="shared" si="2"/>
        <v>0</v>
      </c>
      <c r="H125" s="71"/>
      <c r="I125" s="71">
        <v>0</v>
      </c>
    </row>
    <row r="126" spans="1:9" ht="14.25" customHeight="1">
      <c r="A126" s="88">
        <v>2630</v>
      </c>
      <c r="B126" s="192" t="s">
        <v>176</v>
      </c>
      <c r="C126" s="192">
        <v>3</v>
      </c>
      <c r="D126" s="192">
        <v>0</v>
      </c>
      <c r="E126" s="121" t="s">
        <v>649</v>
      </c>
      <c r="F126" s="122" t="s">
        <v>389</v>
      </c>
      <c r="G126" s="71">
        <f t="shared" si="2"/>
        <v>36846</v>
      </c>
      <c r="H126" s="71">
        <f>SUM(H127)</f>
        <v>16596</v>
      </c>
      <c r="I126" s="71">
        <f>I127</f>
        <v>20250</v>
      </c>
    </row>
    <row r="127" spans="1:9" ht="14.25" customHeight="1">
      <c r="A127" s="88">
        <v>2631</v>
      </c>
      <c r="B127" s="202" t="s">
        <v>176</v>
      </c>
      <c r="C127" s="202">
        <v>3</v>
      </c>
      <c r="D127" s="202">
        <v>1</v>
      </c>
      <c r="E127" s="117" t="s">
        <v>650</v>
      </c>
      <c r="F127" s="211" t="s">
        <v>390</v>
      </c>
      <c r="G127" s="71">
        <f t="shared" si="2"/>
        <v>36846</v>
      </c>
      <c r="H127" s="71">
        <v>16596</v>
      </c>
      <c r="I127" s="71">
        <v>20250</v>
      </c>
    </row>
    <row r="128" spans="1:9" ht="14.25" customHeight="1">
      <c r="A128" s="88">
        <v>2640</v>
      </c>
      <c r="B128" s="192" t="s">
        <v>176</v>
      </c>
      <c r="C128" s="192">
        <v>4</v>
      </c>
      <c r="D128" s="192">
        <v>0</v>
      </c>
      <c r="E128" s="121" t="s">
        <v>651</v>
      </c>
      <c r="F128" s="122" t="s">
        <v>391</v>
      </c>
      <c r="G128" s="71">
        <f t="shared" si="2"/>
        <v>43584.1</v>
      </c>
      <c r="H128" s="71">
        <f>SUM(H129)</f>
        <v>15017.1</v>
      </c>
      <c r="I128" s="71">
        <f>SUM(I129)</f>
        <v>28567</v>
      </c>
    </row>
    <row r="129" spans="1:9" ht="14.25" customHeight="1">
      <c r="A129" s="88">
        <v>2641</v>
      </c>
      <c r="B129" s="202" t="s">
        <v>176</v>
      </c>
      <c r="C129" s="202">
        <v>4</v>
      </c>
      <c r="D129" s="202">
        <v>1</v>
      </c>
      <c r="E129" s="117" t="s">
        <v>652</v>
      </c>
      <c r="F129" s="206" t="s">
        <v>392</v>
      </c>
      <c r="G129" s="71">
        <f t="shared" si="2"/>
        <v>43584.1</v>
      </c>
      <c r="H129" s="71">
        <v>15017.1</v>
      </c>
      <c r="I129" s="71">
        <v>28567</v>
      </c>
    </row>
    <row r="130" spans="1:9" ht="39.75" customHeight="1">
      <c r="A130" s="88">
        <v>2650</v>
      </c>
      <c r="B130" s="192" t="s">
        <v>176</v>
      </c>
      <c r="C130" s="192">
        <v>5</v>
      </c>
      <c r="D130" s="192">
        <v>0</v>
      </c>
      <c r="E130" s="121" t="s">
        <v>653</v>
      </c>
      <c r="F130" s="122" t="s">
        <v>395</v>
      </c>
      <c r="G130" s="71">
        <f t="shared" si="2"/>
        <v>1825</v>
      </c>
      <c r="H130" s="71">
        <f>SUM(H131)</f>
        <v>0</v>
      </c>
      <c r="I130" s="71">
        <f>SUM(I131)</f>
        <v>1825</v>
      </c>
    </row>
    <row r="131" spans="1:9" ht="39" customHeight="1">
      <c r="A131" s="88">
        <v>2651</v>
      </c>
      <c r="B131" s="202" t="s">
        <v>176</v>
      </c>
      <c r="C131" s="202">
        <v>5</v>
      </c>
      <c r="D131" s="202">
        <v>1</v>
      </c>
      <c r="E131" s="117" t="s">
        <v>654</v>
      </c>
      <c r="F131" s="206" t="s">
        <v>396</v>
      </c>
      <c r="G131" s="71">
        <f t="shared" si="2"/>
        <v>1825</v>
      </c>
      <c r="H131" s="71"/>
      <c r="I131" s="71">
        <v>1825</v>
      </c>
    </row>
    <row r="132" spans="1:9" ht="29.25" customHeight="1">
      <c r="A132" s="88">
        <v>2660</v>
      </c>
      <c r="B132" s="192" t="s">
        <v>176</v>
      </c>
      <c r="C132" s="192">
        <v>6</v>
      </c>
      <c r="D132" s="192">
        <v>0</v>
      </c>
      <c r="E132" s="121" t="s">
        <v>655</v>
      </c>
      <c r="F132" s="209" t="s">
        <v>397</v>
      </c>
      <c r="G132" s="71">
        <f t="shared" si="2"/>
        <v>0</v>
      </c>
      <c r="H132" s="71">
        <f>SUM(H133)</f>
        <v>0</v>
      </c>
      <c r="I132" s="71">
        <f>SUM(I133)</f>
        <v>0</v>
      </c>
    </row>
    <row r="133" spans="1:9" ht="26.25" customHeight="1">
      <c r="A133" s="88">
        <v>2661</v>
      </c>
      <c r="B133" s="202" t="s">
        <v>176</v>
      </c>
      <c r="C133" s="202">
        <v>6</v>
      </c>
      <c r="D133" s="202">
        <v>1</v>
      </c>
      <c r="E133" s="117" t="s">
        <v>656</v>
      </c>
      <c r="F133" s="206" t="s">
        <v>398</v>
      </c>
      <c r="G133" s="71">
        <f t="shared" si="2"/>
        <v>0</v>
      </c>
      <c r="H133" s="71"/>
      <c r="I133" s="71">
        <v>0</v>
      </c>
    </row>
    <row r="134" spans="1:9" s="200" customFormat="1" ht="42.75" customHeight="1">
      <c r="A134" s="88">
        <v>2700</v>
      </c>
      <c r="B134" s="192" t="s">
        <v>177</v>
      </c>
      <c r="C134" s="192">
        <v>0</v>
      </c>
      <c r="D134" s="192">
        <v>0</v>
      </c>
      <c r="E134" s="212" t="s">
        <v>657</v>
      </c>
      <c r="F134" s="208" t="s">
        <v>399</v>
      </c>
      <c r="G134" s="71">
        <f t="shared" si="2"/>
        <v>1400</v>
      </c>
      <c r="H134" s="71">
        <f>SUM(H135+H139+H144+H149+H151+H153)</f>
        <v>1400</v>
      </c>
      <c r="I134" s="71">
        <f>SUM(I135+I139+I144+I149+I151+I153)</f>
        <v>0</v>
      </c>
    </row>
    <row r="135" spans="1:9" ht="27" customHeight="1">
      <c r="A135" s="88">
        <v>2710</v>
      </c>
      <c r="B135" s="192" t="s">
        <v>177</v>
      </c>
      <c r="C135" s="192">
        <v>1</v>
      </c>
      <c r="D135" s="192">
        <v>0</v>
      </c>
      <c r="E135" s="121" t="s">
        <v>658</v>
      </c>
      <c r="F135" s="122" t="s">
        <v>400</v>
      </c>
      <c r="G135" s="71">
        <f t="shared" si="2"/>
        <v>0</v>
      </c>
      <c r="H135" s="71">
        <f>SUM(H136:H138)</f>
        <v>0</v>
      </c>
      <c r="I135" s="71">
        <f>SUM(I136:I138)</f>
        <v>0</v>
      </c>
    </row>
    <row r="136" spans="1:9" ht="15" customHeight="1">
      <c r="A136" s="88">
        <v>2711</v>
      </c>
      <c r="B136" s="202" t="s">
        <v>177</v>
      </c>
      <c r="C136" s="202">
        <v>1</v>
      </c>
      <c r="D136" s="202">
        <v>1</v>
      </c>
      <c r="E136" s="117" t="s">
        <v>659</v>
      </c>
      <c r="F136" s="206" t="s">
        <v>401</v>
      </c>
      <c r="G136" s="71">
        <f t="shared" si="2"/>
        <v>0</v>
      </c>
      <c r="H136" s="71"/>
      <c r="I136" s="71"/>
    </row>
    <row r="137" spans="1:9" ht="15" customHeight="1">
      <c r="A137" s="88">
        <v>2712</v>
      </c>
      <c r="B137" s="202" t="s">
        <v>177</v>
      </c>
      <c r="C137" s="202">
        <v>1</v>
      </c>
      <c r="D137" s="202">
        <v>2</v>
      </c>
      <c r="E137" s="117" t="s">
        <v>660</v>
      </c>
      <c r="F137" s="206" t="s">
        <v>402</v>
      </c>
      <c r="G137" s="71">
        <f t="shared" si="2"/>
        <v>0</v>
      </c>
      <c r="H137" s="71"/>
      <c r="I137" s="71"/>
    </row>
    <row r="138" spans="1:9" ht="15" customHeight="1">
      <c r="A138" s="88">
        <v>2713</v>
      </c>
      <c r="B138" s="202" t="s">
        <v>177</v>
      </c>
      <c r="C138" s="202">
        <v>1</v>
      </c>
      <c r="D138" s="202">
        <v>3</v>
      </c>
      <c r="E138" s="117" t="s">
        <v>661</v>
      </c>
      <c r="F138" s="206" t="s">
        <v>403</v>
      </c>
      <c r="G138" s="71">
        <f t="shared" si="2"/>
        <v>0</v>
      </c>
      <c r="H138" s="71"/>
      <c r="I138" s="71"/>
    </row>
    <row r="139" spans="1:9" ht="18" customHeight="1">
      <c r="A139" s="88">
        <v>2720</v>
      </c>
      <c r="B139" s="192" t="s">
        <v>177</v>
      </c>
      <c r="C139" s="192">
        <v>2</v>
      </c>
      <c r="D139" s="192">
        <v>0</v>
      </c>
      <c r="E139" s="121" t="s">
        <v>662</v>
      </c>
      <c r="F139" s="122" t="s">
        <v>404</v>
      </c>
      <c r="G139" s="71">
        <f t="shared" si="2"/>
        <v>1000</v>
      </c>
      <c r="H139" s="71">
        <f>H140</f>
        <v>1000</v>
      </c>
      <c r="I139" s="71">
        <f>SUM(I140:I143)</f>
        <v>0</v>
      </c>
    </row>
    <row r="140" spans="1:9" ht="15" customHeight="1">
      <c r="A140" s="88">
        <v>2721</v>
      </c>
      <c r="B140" s="202" t="s">
        <v>177</v>
      </c>
      <c r="C140" s="202">
        <v>2</v>
      </c>
      <c r="D140" s="202">
        <v>1</v>
      </c>
      <c r="E140" s="117" t="s">
        <v>663</v>
      </c>
      <c r="F140" s="206" t="s">
        <v>405</v>
      </c>
      <c r="G140" s="71">
        <f t="shared" si="2"/>
        <v>1000</v>
      </c>
      <c r="H140" s="71">
        <v>1000</v>
      </c>
      <c r="I140" s="71"/>
    </row>
    <row r="141" spans="1:9" ht="15" customHeight="1">
      <c r="A141" s="88">
        <v>2722</v>
      </c>
      <c r="B141" s="202" t="s">
        <v>177</v>
      </c>
      <c r="C141" s="202">
        <v>2</v>
      </c>
      <c r="D141" s="202">
        <v>2</v>
      </c>
      <c r="E141" s="117" t="s">
        <v>664</v>
      </c>
      <c r="F141" s="206" t="s">
        <v>406</v>
      </c>
      <c r="G141" s="71">
        <f t="shared" si="2"/>
        <v>0</v>
      </c>
      <c r="H141" s="71"/>
      <c r="I141" s="71"/>
    </row>
    <row r="142" spans="1:9" ht="15" customHeight="1">
      <c r="A142" s="88">
        <v>2723</v>
      </c>
      <c r="B142" s="202" t="s">
        <v>177</v>
      </c>
      <c r="C142" s="202">
        <v>2</v>
      </c>
      <c r="D142" s="202">
        <v>3</v>
      </c>
      <c r="E142" s="117" t="s">
        <v>665</v>
      </c>
      <c r="F142" s="206" t="s">
        <v>407</v>
      </c>
      <c r="G142" s="71">
        <f t="shared" si="2"/>
        <v>0</v>
      </c>
      <c r="H142" s="71"/>
      <c r="I142" s="71"/>
    </row>
    <row r="143" spans="1:9" ht="15" customHeight="1">
      <c r="A143" s="88">
        <v>2724</v>
      </c>
      <c r="B143" s="202" t="s">
        <v>177</v>
      </c>
      <c r="C143" s="202">
        <v>2</v>
      </c>
      <c r="D143" s="202">
        <v>4</v>
      </c>
      <c r="E143" s="117" t="s">
        <v>666</v>
      </c>
      <c r="F143" s="206" t="s">
        <v>408</v>
      </c>
      <c r="G143" s="71">
        <f t="shared" si="2"/>
        <v>0</v>
      </c>
      <c r="H143" s="71"/>
      <c r="I143" s="71"/>
    </row>
    <row r="144" spans="1:9" ht="15" customHeight="1" hidden="1">
      <c r="A144" s="88">
        <v>2730</v>
      </c>
      <c r="B144" s="192" t="s">
        <v>177</v>
      </c>
      <c r="C144" s="192">
        <v>3</v>
      </c>
      <c r="D144" s="192">
        <v>0</v>
      </c>
      <c r="E144" s="121" t="s">
        <v>667</v>
      </c>
      <c r="F144" s="122" t="s">
        <v>409</v>
      </c>
      <c r="G144" s="71">
        <f t="shared" si="2"/>
        <v>0</v>
      </c>
      <c r="H144" s="71">
        <f>SUM(H145:H148)</f>
        <v>0</v>
      </c>
      <c r="I144" s="71">
        <f>SUM(I145:I148)</f>
        <v>0</v>
      </c>
    </row>
    <row r="145" spans="1:9" ht="24.75" customHeight="1" hidden="1">
      <c r="A145" s="88">
        <v>2731</v>
      </c>
      <c r="B145" s="202" t="s">
        <v>177</v>
      </c>
      <c r="C145" s="202">
        <v>3</v>
      </c>
      <c r="D145" s="202">
        <v>1</v>
      </c>
      <c r="E145" s="117" t="s">
        <v>668</v>
      </c>
      <c r="F145" s="112" t="s">
        <v>410</v>
      </c>
      <c r="G145" s="71">
        <f t="shared" si="2"/>
        <v>0</v>
      </c>
      <c r="H145" s="71"/>
      <c r="I145" s="71"/>
    </row>
    <row r="146" spans="1:9" ht="27.75" customHeight="1" hidden="1">
      <c r="A146" s="88">
        <v>2732</v>
      </c>
      <c r="B146" s="202" t="s">
        <v>177</v>
      </c>
      <c r="C146" s="202">
        <v>3</v>
      </c>
      <c r="D146" s="202">
        <v>2</v>
      </c>
      <c r="E146" s="117" t="s">
        <v>669</v>
      </c>
      <c r="F146" s="112" t="s">
        <v>411</v>
      </c>
      <c r="G146" s="71">
        <f t="shared" si="2"/>
        <v>0</v>
      </c>
      <c r="H146" s="71"/>
      <c r="I146" s="71"/>
    </row>
    <row r="147" spans="1:9" ht="24.75" customHeight="1" hidden="1">
      <c r="A147" s="88">
        <v>2733</v>
      </c>
      <c r="B147" s="202" t="s">
        <v>177</v>
      </c>
      <c r="C147" s="202">
        <v>3</v>
      </c>
      <c r="D147" s="202">
        <v>3</v>
      </c>
      <c r="E147" s="117" t="s">
        <v>670</v>
      </c>
      <c r="F147" s="112" t="s">
        <v>412</v>
      </c>
      <c r="G147" s="71">
        <f t="shared" si="2"/>
        <v>0</v>
      </c>
      <c r="H147" s="71"/>
      <c r="I147" s="71"/>
    </row>
    <row r="148" spans="1:9" ht="24.75" customHeight="1" hidden="1">
      <c r="A148" s="88">
        <v>2734</v>
      </c>
      <c r="B148" s="202" t="s">
        <v>177</v>
      </c>
      <c r="C148" s="202">
        <v>3</v>
      </c>
      <c r="D148" s="202">
        <v>4</v>
      </c>
      <c r="E148" s="117" t="s">
        <v>671</v>
      </c>
      <c r="F148" s="112" t="s">
        <v>413</v>
      </c>
      <c r="G148" s="71">
        <f t="shared" si="2"/>
        <v>0</v>
      </c>
      <c r="H148" s="71"/>
      <c r="I148" s="71"/>
    </row>
    <row r="149" spans="1:9" ht="27" customHeight="1" hidden="1">
      <c r="A149" s="88">
        <v>2740</v>
      </c>
      <c r="B149" s="192" t="s">
        <v>177</v>
      </c>
      <c r="C149" s="192">
        <v>4</v>
      </c>
      <c r="D149" s="192">
        <v>0</v>
      </c>
      <c r="E149" s="121" t="s">
        <v>672</v>
      </c>
      <c r="F149" s="122" t="s">
        <v>0</v>
      </c>
      <c r="G149" s="71">
        <f aca="true" t="shared" si="3" ref="G149:G195">SUM(H149:I149)</f>
        <v>0</v>
      </c>
      <c r="H149" s="71">
        <f>SUM(H150)</f>
        <v>0</v>
      </c>
      <c r="I149" s="71">
        <f>SUM(I150)</f>
        <v>0</v>
      </c>
    </row>
    <row r="150" spans="1:9" ht="16.5" customHeight="1" hidden="1">
      <c r="A150" s="88">
        <v>2741</v>
      </c>
      <c r="B150" s="202" t="s">
        <v>177</v>
      </c>
      <c r="C150" s="202">
        <v>4</v>
      </c>
      <c r="D150" s="202">
        <v>1</v>
      </c>
      <c r="E150" s="117" t="s">
        <v>673</v>
      </c>
      <c r="F150" s="206" t="s">
        <v>1</v>
      </c>
      <c r="G150" s="71">
        <f t="shared" si="3"/>
        <v>0</v>
      </c>
      <c r="H150" s="71"/>
      <c r="I150" s="71"/>
    </row>
    <row r="151" spans="1:9" ht="25.5" customHeight="1">
      <c r="A151" s="88">
        <v>2750</v>
      </c>
      <c r="B151" s="192" t="s">
        <v>177</v>
      </c>
      <c r="C151" s="192">
        <v>5</v>
      </c>
      <c r="D151" s="192">
        <v>0</v>
      </c>
      <c r="E151" s="121" t="s">
        <v>674</v>
      </c>
      <c r="F151" s="122" t="s">
        <v>2</v>
      </c>
      <c r="G151" s="71">
        <f t="shared" si="3"/>
        <v>0</v>
      </c>
      <c r="H151" s="71">
        <f>SUM(H152)</f>
        <v>0</v>
      </c>
      <c r="I151" s="71">
        <f>SUM(I152)</f>
        <v>0</v>
      </c>
    </row>
    <row r="152" spans="1:9" ht="27">
      <c r="A152" s="88">
        <v>2751</v>
      </c>
      <c r="B152" s="202" t="s">
        <v>177</v>
      </c>
      <c r="C152" s="202">
        <v>5</v>
      </c>
      <c r="D152" s="202">
        <v>1</v>
      </c>
      <c r="E152" s="117" t="s">
        <v>675</v>
      </c>
      <c r="F152" s="206" t="s">
        <v>2</v>
      </c>
      <c r="G152" s="71">
        <f t="shared" si="3"/>
        <v>0</v>
      </c>
      <c r="H152" s="71"/>
      <c r="I152" s="71"/>
    </row>
    <row r="153" spans="1:9" ht="27.75" customHeight="1">
      <c r="A153" s="88">
        <v>2760</v>
      </c>
      <c r="B153" s="192" t="s">
        <v>177</v>
      </c>
      <c r="C153" s="192">
        <v>6</v>
      </c>
      <c r="D153" s="192">
        <v>0</v>
      </c>
      <c r="E153" s="121" t="s">
        <v>676</v>
      </c>
      <c r="F153" s="122" t="s">
        <v>3</v>
      </c>
      <c r="G153" s="71">
        <f t="shared" si="3"/>
        <v>400</v>
      </c>
      <c r="H153" s="71">
        <f>SUM(H154:H155)</f>
        <v>400</v>
      </c>
      <c r="I153" s="71">
        <f>SUM(I154:I155)</f>
        <v>0</v>
      </c>
    </row>
    <row r="154" spans="1:9" ht="27">
      <c r="A154" s="88">
        <v>2761</v>
      </c>
      <c r="B154" s="202" t="s">
        <v>177</v>
      </c>
      <c r="C154" s="202">
        <v>6</v>
      </c>
      <c r="D154" s="202">
        <v>1</v>
      </c>
      <c r="E154" s="117" t="s">
        <v>677</v>
      </c>
      <c r="F154" s="122"/>
      <c r="G154" s="71">
        <f t="shared" si="3"/>
        <v>0</v>
      </c>
      <c r="H154" s="71"/>
      <c r="I154" s="71"/>
    </row>
    <row r="155" spans="1:9" ht="17.25" customHeight="1">
      <c r="A155" s="88">
        <v>2762</v>
      </c>
      <c r="B155" s="202" t="s">
        <v>177</v>
      </c>
      <c r="C155" s="202">
        <v>6</v>
      </c>
      <c r="D155" s="202">
        <v>2</v>
      </c>
      <c r="E155" s="117" t="s">
        <v>678</v>
      </c>
      <c r="F155" s="206" t="s">
        <v>4</v>
      </c>
      <c r="G155" s="71">
        <f t="shared" si="3"/>
        <v>400</v>
      </c>
      <c r="H155" s="71">
        <v>400</v>
      </c>
      <c r="I155" s="71"/>
    </row>
    <row r="156" spans="1:9" s="200" customFormat="1" ht="39.75" customHeight="1">
      <c r="A156" s="88">
        <v>2800</v>
      </c>
      <c r="B156" s="192" t="s">
        <v>178</v>
      </c>
      <c r="C156" s="192">
        <v>0</v>
      </c>
      <c r="D156" s="192">
        <v>0</v>
      </c>
      <c r="E156" s="212" t="s">
        <v>679</v>
      </c>
      <c r="F156" s="208" t="s">
        <v>5</v>
      </c>
      <c r="G156" s="71">
        <f t="shared" si="3"/>
        <v>5085</v>
      </c>
      <c r="H156" s="71">
        <f>SUM(H157+H159+H167+H171+H175+H177)</f>
        <v>5085</v>
      </c>
      <c r="I156" s="71">
        <f>SUM(I157+I159+I167+I171+I175+I177)</f>
        <v>0</v>
      </c>
    </row>
    <row r="157" spans="1:9" ht="15" customHeight="1">
      <c r="A157" s="88">
        <v>2810</v>
      </c>
      <c r="B157" s="202" t="s">
        <v>178</v>
      </c>
      <c r="C157" s="202">
        <v>1</v>
      </c>
      <c r="D157" s="202">
        <v>0</v>
      </c>
      <c r="E157" s="121" t="s">
        <v>680</v>
      </c>
      <c r="F157" s="122" t="s">
        <v>6</v>
      </c>
      <c r="G157" s="71">
        <f t="shared" si="3"/>
        <v>250</v>
      </c>
      <c r="H157" s="71">
        <f>SUM(H158)</f>
        <v>250</v>
      </c>
      <c r="I157" s="71">
        <f>SUM(I158)</f>
        <v>0</v>
      </c>
    </row>
    <row r="158" spans="1:9" ht="14.25" customHeight="1">
      <c r="A158" s="88">
        <v>2811</v>
      </c>
      <c r="B158" s="202" t="s">
        <v>178</v>
      </c>
      <c r="C158" s="202">
        <v>1</v>
      </c>
      <c r="D158" s="202">
        <v>1</v>
      </c>
      <c r="E158" s="117" t="s">
        <v>681</v>
      </c>
      <c r="F158" s="206" t="s">
        <v>7</v>
      </c>
      <c r="G158" s="71">
        <f t="shared" si="3"/>
        <v>250</v>
      </c>
      <c r="H158" s="71">
        <v>250</v>
      </c>
      <c r="I158" s="71"/>
    </row>
    <row r="159" spans="1:9" ht="14.25" customHeight="1">
      <c r="A159" s="88">
        <v>2820</v>
      </c>
      <c r="B159" s="192" t="s">
        <v>178</v>
      </c>
      <c r="C159" s="192">
        <v>2</v>
      </c>
      <c r="D159" s="192">
        <v>0</v>
      </c>
      <c r="E159" s="121" t="s">
        <v>682</v>
      </c>
      <c r="F159" s="122" t="s">
        <v>8</v>
      </c>
      <c r="G159" s="71">
        <f t="shared" si="3"/>
        <v>3574</v>
      </c>
      <c r="H159" s="71">
        <f>SUM(H160:H166)</f>
        <v>3574</v>
      </c>
      <c r="I159" s="71">
        <f>SUM(I160:I166)</f>
        <v>0</v>
      </c>
    </row>
    <row r="160" spans="1:9" ht="14.25" customHeight="1">
      <c r="A160" s="88">
        <v>2821</v>
      </c>
      <c r="B160" s="202" t="s">
        <v>178</v>
      </c>
      <c r="C160" s="202">
        <v>2</v>
      </c>
      <c r="D160" s="202">
        <v>1</v>
      </c>
      <c r="E160" s="117" t="s">
        <v>683</v>
      </c>
      <c r="F160" s="122"/>
      <c r="G160" s="71">
        <f t="shared" si="3"/>
        <v>0</v>
      </c>
      <c r="H160" s="71"/>
      <c r="I160" s="71"/>
    </row>
    <row r="161" spans="1:9" ht="14.25" customHeight="1">
      <c r="A161" s="88">
        <v>2822</v>
      </c>
      <c r="B161" s="202" t="s">
        <v>178</v>
      </c>
      <c r="C161" s="202">
        <v>2</v>
      </c>
      <c r="D161" s="202">
        <v>2</v>
      </c>
      <c r="E161" s="117" t="s">
        <v>684</v>
      </c>
      <c r="F161" s="122"/>
      <c r="G161" s="71">
        <f t="shared" si="3"/>
        <v>0</v>
      </c>
      <c r="H161" s="71"/>
      <c r="I161" s="71"/>
    </row>
    <row r="162" spans="1:9" ht="14.25" customHeight="1">
      <c r="A162" s="88">
        <v>2823</v>
      </c>
      <c r="B162" s="202" t="s">
        <v>178</v>
      </c>
      <c r="C162" s="202">
        <v>2</v>
      </c>
      <c r="D162" s="202">
        <v>3</v>
      </c>
      <c r="E162" s="117" t="s">
        <v>685</v>
      </c>
      <c r="F162" s="206" t="s">
        <v>9</v>
      </c>
      <c r="G162" s="71">
        <f t="shared" si="3"/>
        <v>0</v>
      </c>
      <c r="H162" s="71"/>
      <c r="I162" s="71"/>
    </row>
    <row r="163" spans="1:9" ht="14.25" customHeight="1">
      <c r="A163" s="88">
        <v>2824</v>
      </c>
      <c r="B163" s="202" t="s">
        <v>178</v>
      </c>
      <c r="C163" s="202">
        <v>2</v>
      </c>
      <c r="D163" s="202">
        <v>4</v>
      </c>
      <c r="E163" s="117" t="s">
        <v>686</v>
      </c>
      <c r="F163" s="206"/>
      <c r="G163" s="71">
        <f t="shared" si="3"/>
        <v>3574</v>
      </c>
      <c r="H163" s="71">
        <v>3574</v>
      </c>
      <c r="I163" s="71"/>
    </row>
    <row r="164" spans="1:9" ht="14.25" customHeight="1">
      <c r="A164" s="88">
        <v>2825</v>
      </c>
      <c r="B164" s="202" t="s">
        <v>178</v>
      </c>
      <c r="C164" s="202">
        <v>2</v>
      </c>
      <c r="D164" s="202">
        <v>5</v>
      </c>
      <c r="E164" s="117" t="s">
        <v>687</v>
      </c>
      <c r="F164" s="206"/>
      <c r="G164" s="71">
        <f t="shared" si="3"/>
        <v>0</v>
      </c>
      <c r="H164" s="71"/>
      <c r="I164" s="71"/>
    </row>
    <row r="165" spans="1:9" ht="14.25" customHeight="1">
      <c r="A165" s="88">
        <v>2826</v>
      </c>
      <c r="B165" s="202" t="s">
        <v>178</v>
      </c>
      <c r="C165" s="202">
        <v>2</v>
      </c>
      <c r="D165" s="202">
        <v>6</v>
      </c>
      <c r="E165" s="117" t="s">
        <v>688</v>
      </c>
      <c r="F165" s="206"/>
      <c r="G165" s="71">
        <f t="shared" si="3"/>
        <v>0</v>
      </c>
      <c r="H165" s="71"/>
      <c r="I165" s="71"/>
    </row>
    <row r="166" spans="1:9" ht="27">
      <c r="A166" s="88">
        <v>2827</v>
      </c>
      <c r="B166" s="202" t="s">
        <v>178</v>
      </c>
      <c r="C166" s="202">
        <v>2</v>
      </c>
      <c r="D166" s="202">
        <v>7</v>
      </c>
      <c r="E166" s="117" t="s">
        <v>689</v>
      </c>
      <c r="F166" s="206"/>
      <c r="G166" s="71">
        <f t="shared" si="3"/>
        <v>0</v>
      </c>
      <c r="H166" s="71"/>
      <c r="I166" s="71"/>
    </row>
    <row r="167" spans="1:9" ht="29.25" customHeight="1">
      <c r="A167" s="88">
        <v>2830</v>
      </c>
      <c r="B167" s="192" t="s">
        <v>178</v>
      </c>
      <c r="C167" s="192">
        <v>3</v>
      </c>
      <c r="D167" s="192">
        <v>0</v>
      </c>
      <c r="E167" s="121" t="s">
        <v>690</v>
      </c>
      <c r="F167" s="209" t="s">
        <v>10</v>
      </c>
      <c r="G167" s="71">
        <f t="shared" si="3"/>
        <v>470</v>
      </c>
      <c r="H167" s="71">
        <f>SUM(H168:H170)</f>
        <v>470</v>
      </c>
      <c r="I167" s="71">
        <f>SUM(I168:I170)</f>
        <v>0</v>
      </c>
    </row>
    <row r="168" spans="1:9" ht="17.25">
      <c r="A168" s="88">
        <v>2831</v>
      </c>
      <c r="B168" s="202" t="s">
        <v>178</v>
      </c>
      <c r="C168" s="202">
        <v>3</v>
      </c>
      <c r="D168" s="202">
        <v>1</v>
      </c>
      <c r="E168" s="117" t="s">
        <v>691</v>
      </c>
      <c r="F168" s="209"/>
      <c r="G168" s="71">
        <f t="shared" si="3"/>
        <v>0</v>
      </c>
      <c r="H168" s="71"/>
      <c r="I168" s="71"/>
    </row>
    <row r="169" spans="1:9" ht="17.25">
      <c r="A169" s="88">
        <v>2832</v>
      </c>
      <c r="B169" s="202" t="s">
        <v>178</v>
      </c>
      <c r="C169" s="202">
        <v>3</v>
      </c>
      <c r="D169" s="202">
        <v>2</v>
      </c>
      <c r="E169" s="117" t="s">
        <v>692</v>
      </c>
      <c r="F169" s="209"/>
      <c r="G169" s="71">
        <f t="shared" si="3"/>
        <v>0</v>
      </c>
      <c r="H169" s="71"/>
      <c r="I169" s="71"/>
    </row>
    <row r="170" spans="1:9" ht="14.25" customHeight="1">
      <c r="A170" s="88">
        <v>2833</v>
      </c>
      <c r="B170" s="202" t="s">
        <v>178</v>
      </c>
      <c r="C170" s="202">
        <v>3</v>
      </c>
      <c r="D170" s="202">
        <v>3</v>
      </c>
      <c r="E170" s="117" t="s">
        <v>693</v>
      </c>
      <c r="F170" s="206" t="s">
        <v>11</v>
      </c>
      <c r="G170" s="71">
        <f t="shared" si="3"/>
        <v>470</v>
      </c>
      <c r="H170" s="71">
        <v>470</v>
      </c>
      <c r="I170" s="71"/>
    </row>
    <row r="171" spans="1:9" ht="26.25" customHeight="1">
      <c r="A171" s="88">
        <v>2840</v>
      </c>
      <c r="B171" s="192" t="s">
        <v>178</v>
      </c>
      <c r="C171" s="192">
        <v>4</v>
      </c>
      <c r="D171" s="192">
        <v>0</v>
      </c>
      <c r="E171" s="121" t="s">
        <v>694</v>
      </c>
      <c r="F171" s="209" t="s">
        <v>12</v>
      </c>
      <c r="G171" s="71">
        <f t="shared" si="3"/>
        <v>791</v>
      </c>
      <c r="H171" s="71">
        <f>SUM(H172:H174)</f>
        <v>791</v>
      </c>
      <c r="I171" s="71">
        <f>SUM(I172:I174)</f>
        <v>0</v>
      </c>
    </row>
    <row r="172" spans="1:9" ht="17.25">
      <c r="A172" s="88">
        <v>2841</v>
      </c>
      <c r="B172" s="202" t="s">
        <v>178</v>
      </c>
      <c r="C172" s="202">
        <v>4</v>
      </c>
      <c r="D172" s="202">
        <v>1</v>
      </c>
      <c r="E172" s="117" t="s">
        <v>695</v>
      </c>
      <c r="F172" s="209"/>
      <c r="G172" s="71">
        <f t="shared" si="3"/>
        <v>0</v>
      </c>
      <c r="H172" s="71"/>
      <c r="I172" s="71"/>
    </row>
    <row r="173" spans="1:9" ht="26.25" customHeight="1">
      <c r="A173" s="88">
        <v>2842</v>
      </c>
      <c r="B173" s="202" t="s">
        <v>178</v>
      </c>
      <c r="C173" s="202">
        <v>4</v>
      </c>
      <c r="D173" s="202">
        <v>2</v>
      </c>
      <c r="E173" s="117" t="s">
        <v>696</v>
      </c>
      <c r="F173" s="209"/>
      <c r="G173" s="71">
        <f t="shared" si="3"/>
        <v>541</v>
      </c>
      <c r="H173" s="71">
        <v>541</v>
      </c>
      <c r="I173" s="71"/>
    </row>
    <row r="174" spans="1:9" ht="16.5" customHeight="1">
      <c r="A174" s="88">
        <v>2843</v>
      </c>
      <c r="B174" s="202" t="s">
        <v>178</v>
      </c>
      <c r="C174" s="202">
        <v>4</v>
      </c>
      <c r="D174" s="202">
        <v>3</v>
      </c>
      <c r="E174" s="117" t="s">
        <v>697</v>
      </c>
      <c r="F174" s="206" t="s">
        <v>13</v>
      </c>
      <c r="G174" s="71">
        <f t="shared" si="3"/>
        <v>250</v>
      </c>
      <c r="H174" s="71">
        <v>250</v>
      </c>
      <c r="I174" s="71"/>
    </row>
    <row r="175" spans="1:9" ht="28.5" customHeight="1" hidden="1">
      <c r="A175" s="88">
        <v>2850</v>
      </c>
      <c r="B175" s="192" t="s">
        <v>178</v>
      </c>
      <c r="C175" s="192">
        <v>5</v>
      </c>
      <c r="D175" s="192">
        <v>0</v>
      </c>
      <c r="E175" s="147" t="s">
        <v>698</v>
      </c>
      <c r="F175" s="209" t="s">
        <v>14</v>
      </c>
      <c r="G175" s="71">
        <f t="shared" si="3"/>
        <v>0</v>
      </c>
      <c r="H175" s="71">
        <f>SUM(H176)</f>
        <v>0</v>
      </c>
      <c r="I175" s="71">
        <f>SUM(I176)</f>
        <v>0</v>
      </c>
    </row>
    <row r="176" spans="1:9" ht="26.25" customHeight="1" hidden="1">
      <c r="A176" s="88">
        <v>2851</v>
      </c>
      <c r="B176" s="192" t="s">
        <v>178</v>
      </c>
      <c r="C176" s="192">
        <v>5</v>
      </c>
      <c r="D176" s="192">
        <v>1</v>
      </c>
      <c r="E176" s="213" t="s">
        <v>699</v>
      </c>
      <c r="F176" s="206" t="s">
        <v>15</v>
      </c>
      <c r="G176" s="71">
        <f t="shared" si="3"/>
        <v>0</v>
      </c>
      <c r="H176" s="71"/>
      <c r="I176" s="71"/>
    </row>
    <row r="177" spans="1:9" ht="26.25" customHeight="1" hidden="1">
      <c r="A177" s="88">
        <v>2860</v>
      </c>
      <c r="B177" s="192" t="s">
        <v>178</v>
      </c>
      <c r="C177" s="192">
        <v>6</v>
      </c>
      <c r="D177" s="192">
        <v>0</v>
      </c>
      <c r="E177" s="147" t="s">
        <v>700</v>
      </c>
      <c r="F177" s="209" t="s">
        <v>65</v>
      </c>
      <c r="G177" s="71">
        <f t="shared" si="3"/>
        <v>0</v>
      </c>
      <c r="H177" s="71">
        <f>SUM(H178)</f>
        <v>0</v>
      </c>
      <c r="I177" s="71">
        <f>SUM(I178)</f>
        <v>0</v>
      </c>
    </row>
    <row r="178" spans="1:9" ht="26.25" customHeight="1" hidden="1">
      <c r="A178" s="88">
        <v>2861</v>
      </c>
      <c r="B178" s="202" t="s">
        <v>178</v>
      </c>
      <c r="C178" s="202">
        <v>6</v>
      </c>
      <c r="D178" s="202">
        <v>1</v>
      </c>
      <c r="E178" s="213" t="s">
        <v>701</v>
      </c>
      <c r="F178" s="206" t="s">
        <v>66</v>
      </c>
      <c r="G178" s="71">
        <f t="shared" si="3"/>
        <v>0</v>
      </c>
      <c r="H178" s="71"/>
      <c r="I178" s="71"/>
    </row>
    <row r="179" spans="1:9" s="200" customFormat="1" ht="42.75" customHeight="1">
      <c r="A179" s="88">
        <v>2900</v>
      </c>
      <c r="B179" s="192" t="s">
        <v>179</v>
      </c>
      <c r="C179" s="192">
        <v>0</v>
      </c>
      <c r="D179" s="192">
        <v>0</v>
      </c>
      <c r="E179" s="212" t="s">
        <v>702</v>
      </c>
      <c r="F179" s="208" t="s">
        <v>67</v>
      </c>
      <c r="G179" s="71">
        <f t="shared" si="3"/>
        <v>43953</v>
      </c>
      <c r="H179" s="71">
        <f>SUM(H180+H183+H186+H189+H192+H195+H197+H199)</f>
        <v>43953</v>
      </c>
      <c r="I179" s="71">
        <f>SUM(I180+I183+I186+I189+I192+I195+I197+I199)</f>
        <v>0</v>
      </c>
    </row>
    <row r="180" spans="1:9" ht="26.25" customHeight="1">
      <c r="A180" s="88">
        <v>2910</v>
      </c>
      <c r="B180" s="192" t="s">
        <v>179</v>
      </c>
      <c r="C180" s="192">
        <v>1</v>
      </c>
      <c r="D180" s="192">
        <v>0</v>
      </c>
      <c r="E180" s="121" t="s">
        <v>703</v>
      </c>
      <c r="F180" s="122" t="s">
        <v>68</v>
      </c>
      <c r="G180" s="71">
        <f t="shared" si="3"/>
        <v>22145.8</v>
      </c>
      <c r="H180" s="71">
        <f>SUM(H181:H182)</f>
        <v>22145.8</v>
      </c>
      <c r="I180" s="71">
        <f>SUM(I181:I182)</f>
        <v>0</v>
      </c>
    </row>
    <row r="181" spans="1:9" ht="18.75" customHeight="1">
      <c r="A181" s="88">
        <v>2911</v>
      </c>
      <c r="B181" s="202" t="s">
        <v>179</v>
      </c>
      <c r="C181" s="202">
        <v>1</v>
      </c>
      <c r="D181" s="202">
        <v>1</v>
      </c>
      <c r="E181" s="117" t="s">
        <v>704</v>
      </c>
      <c r="F181" s="206" t="s">
        <v>69</v>
      </c>
      <c r="G181" s="71">
        <f t="shared" si="3"/>
        <v>22145.8</v>
      </c>
      <c r="H181" s="71">
        <v>22145.8</v>
      </c>
      <c r="I181" s="71"/>
    </row>
    <row r="182" spans="1:9" ht="18.75" customHeight="1">
      <c r="A182" s="88">
        <v>2912</v>
      </c>
      <c r="B182" s="202" t="s">
        <v>179</v>
      </c>
      <c r="C182" s="202">
        <v>1</v>
      </c>
      <c r="D182" s="202">
        <v>2</v>
      </c>
      <c r="E182" s="117" t="s">
        <v>705</v>
      </c>
      <c r="F182" s="206" t="s">
        <v>70</v>
      </c>
      <c r="G182" s="71">
        <f t="shared" si="3"/>
        <v>0</v>
      </c>
      <c r="H182" s="71"/>
      <c r="I182" s="71"/>
    </row>
    <row r="183" spans="1:9" ht="15" customHeight="1">
      <c r="A183" s="88">
        <v>2920</v>
      </c>
      <c r="B183" s="192" t="s">
        <v>179</v>
      </c>
      <c r="C183" s="192">
        <v>2</v>
      </c>
      <c r="D183" s="192">
        <v>0</v>
      </c>
      <c r="E183" s="121" t="s">
        <v>706</v>
      </c>
      <c r="F183" s="122" t="s">
        <v>71</v>
      </c>
      <c r="G183" s="71">
        <f t="shared" si="3"/>
        <v>1650</v>
      </c>
      <c r="H183" s="71">
        <f>SUM(H184:H185)</f>
        <v>1650</v>
      </c>
      <c r="I183" s="71">
        <f>SUM(I184:I185)</f>
        <v>0</v>
      </c>
    </row>
    <row r="184" spans="1:9" ht="18.75" customHeight="1">
      <c r="A184" s="88">
        <v>2921</v>
      </c>
      <c r="B184" s="202" t="s">
        <v>179</v>
      </c>
      <c r="C184" s="202">
        <v>2</v>
      </c>
      <c r="D184" s="202">
        <v>1</v>
      </c>
      <c r="E184" s="117" t="s">
        <v>707</v>
      </c>
      <c r="F184" s="206" t="s">
        <v>72</v>
      </c>
      <c r="G184" s="71">
        <f t="shared" si="3"/>
        <v>0</v>
      </c>
      <c r="H184" s="71"/>
      <c r="I184" s="71"/>
    </row>
    <row r="185" spans="1:9" ht="18.75" customHeight="1">
      <c r="A185" s="88">
        <v>2922</v>
      </c>
      <c r="B185" s="202" t="s">
        <v>179</v>
      </c>
      <c r="C185" s="202">
        <v>2</v>
      </c>
      <c r="D185" s="202">
        <v>2</v>
      </c>
      <c r="E185" s="117" t="s">
        <v>708</v>
      </c>
      <c r="F185" s="206" t="s">
        <v>73</v>
      </c>
      <c r="G185" s="71">
        <f t="shared" si="3"/>
        <v>1650</v>
      </c>
      <c r="H185" s="71">
        <v>1650</v>
      </c>
      <c r="I185" s="71"/>
    </row>
    <row r="186" spans="1:9" ht="39" customHeight="1" hidden="1">
      <c r="A186" s="88">
        <v>2930</v>
      </c>
      <c r="B186" s="192" t="s">
        <v>179</v>
      </c>
      <c r="C186" s="192">
        <v>3</v>
      </c>
      <c r="D186" s="192">
        <v>0</v>
      </c>
      <c r="E186" s="121" t="s">
        <v>709</v>
      </c>
      <c r="F186" s="122" t="s">
        <v>74</v>
      </c>
      <c r="G186" s="71">
        <f t="shared" si="3"/>
        <v>0</v>
      </c>
      <c r="H186" s="71">
        <f>SUM(H187:H188)</f>
        <v>0</v>
      </c>
      <c r="I186" s="71">
        <f>SUM(I187:I188)</f>
        <v>0</v>
      </c>
    </row>
    <row r="187" spans="1:9" ht="27" customHeight="1" hidden="1">
      <c r="A187" s="88">
        <v>2931</v>
      </c>
      <c r="B187" s="202" t="s">
        <v>179</v>
      </c>
      <c r="C187" s="202">
        <v>3</v>
      </c>
      <c r="D187" s="202">
        <v>1</v>
      </c>
      <c r="E187" s="117" t="s">
        <v>710</v>
      </c>
      <c r="F187" s="206" t="s">
        <v>75</v>
      </c>
      <c r="G187" s="71">
        <f t="shared" si="3"/>
        <v>0</v>
      </c>
      <c r="H187" s="71"/>
      <c r="I187" s="71"/>
    </row>
    <row r="188" spans="1:9" ht="17.25" hidden="1">
      <c r="A188" s="88">
        <v>2932</v>
      </c>
      <c r="B188" s="202" t="s">
        <v>179</v>
      </c>
      <c r="C188" s="202">
        <v>3</v>
      </c>
      <c r="D188" s="202">
        <v>2</v>
      </c>
      <c r="E188" s="117" t="s">
        <v>711</v>
      </c>
      <c r="F188" s="206"/>
      <c r="G188" s="71">
        <f t="shared" si="3"/>
        <v>0</v>
      </c>
      <c r="H188" s="71"/>
      <c r="I188" s="71"/>
    </row>
    <row r="189" spans="1:9" ht="16.5" customHeight="1" hidden="1">
      <c r="A189" s="88">
        <v>2940</v>
      </c>
      <c r="B189" s="192" t="s">
        <v>179</v>
      </c>
      <c r="C189" s="192">
        <v>4</v>
      </c>
      <c r="D189" s="192">
        <v>0</v>
      </c>
      <c r="E189" s="121" t="s">
        <v>712</v>
      </c>
      <c r="F189" s="122" t="s">
        <v>76</v>
      </c>
      <c r="G189" s="71">
        <f t="shared" si="3"/>
        <v>0</v>
      </c>
      <c r="H189" s="71">
        <f>SUM(H190:H191)</f>
        <v>0</v>
      </c>
      <c r="I189" s="71">
        <f>SUM(I190:I191)</f>
        <v>0</v>
      </c>
    </row>
    <row r="190" spans="1:9" ht="16.5" customHeight="1" hidden="1">
      <c r="A190" s="88">
        <v>2941</v>
      </c>
      <c r="B190" s="202" t="s">
        <v>179</v>
      </c>
      <c r="C190" s="202">
        <v>4</v>
      </c>
      <c r="D190" s="202">
        <v>1</v>
      </c>
      <c r="E190" s="117" t="s">
        <v>713</v>
      </c>
      <c r="F190" s="206" t="s">
        <v>77</v>
      </c>
      <c r="G190" s="71">
        <f t="shared" si="3"/>
        <v>0</v>
      </c>
      <c r="H190" s="71">
        <v>0</v>
      </c>
      <c r="I190" s="71"/>
    </row>
    <row r="191" spans="1:9" ht="16.5" customHeight="1" hidden="1">
      <c r="A191" s="88">
        <v>2942</v>
      </c>
      <c r="B191" s="202" t="s">
        <v>179</v>
      </c>
      <c r="C191" s="202">
        <v>4</v>
      </c>
      <c r="D191" s="202">
        <v>2</v>
      </c>
      <c r="E191" s="117" t="s">
        <v>714</v>
      </c>
      <c r="F191" s="206" t="s">
        <v>78</v>
      </c>
      <c r="G191" s="71">
        <f t="shared" si="3"/>
        <v>0</v>
      </c>
      <c r="H191" s="71"/>
      <c r="I191" s="71"/>
    </row>
    <row r="192" spans="1:9" ht="27.75" customHeight="1">
      <c r="A192" s="88">
        <v>2950</v>
      </c>
      <c r="B192" s="192" t="s">
        <v>179</v>
      </c>
      <c r="C192" s="192">
        <v>5</v>
      </c>
      <c r="D192" s="192">
        <v>0</v>
      </c>
      <c r="E192" s="121" t="s">
        <v>715</v>
      </c>
      <c r="F192" s="122" t="s">
        <v>79</v>
      </c>
      <c r="G192" s="71">
        <f t="shared" si="3"/>
        <v>20157.2</v>
      </c>
      <c r="H192" s="71">
        <f>SUM(H193:H194)</f>
        <v>20157.2</v>
      </c>
      <c r="I192" s="71">
        <f>SUM(I193:I194)</f>
        <v>0</v>
      </c>
    </row>
    <row r="193" spans="1:9" ht="17.25">
      <c r="A193" s="88">
        <v>2951</v>
      </c>
      <c r="B193" s="202" t="s">
        <v>179</v>
      </c>
      <c r="C193" s="202">
        <v>5</v>
      </c>
      <c r="D193" s="202">
        <v>1</v>
      </c>
      <c r="E193" s="117" t="s">
        <v>716</v>
      </c>
      <c r="F193" s="122"/>
      <c r="G193" s="71">
        <f t="shared" si="3"/>
        <v>20157.2</v>
      </c>
      <c r="H193" s="71">
        <v>20157.2</v>
      </c>
      <c r="I193" s="71"/>
    </row>
    <row r="194" spans="1:9" ht="18" customHeight="1">
      <c r="A194" s="88">
        <v>2952</v>
      </c>
      <c r="B194" s="202" t="s">
        <v>179</v>
      </c>
      <c r="C194" s="202">
        <v>5</v>
      </c>
      <c r="D194" s="202">
        <v>2</v>
      </c>
      <c r="E194" s="117" t="s">
        <v>717</v>
      </c>
      <c r="F194" s="206" t="s">
        <v>80</v>
      </c>
      <c r="G194" s="71">
        <f t="shared" si="3"/>
        <v>0</v>
      </c>
      <c r="H194" s="71"/>
      <c r="I194" s="71"/>
    </row>
    <row r="195" spans="1:9" ht="26.25" customHeight="1" hidden="1">
      <c r="A195" s="88">
        <v>2960</v>
      </c>
      <c r="B195" s="192" t="s">
        <v>179</v>
      </c>
      <c r="C195" s="192">
        <v>6</v>
      </c>
      <c r="D195" s="192">
        <v>0</v>
      </c>
      <c r="E195" s="121" t="s">
        <v>718</v>
      </c>
      <c r="F195" s="122" t="s">
        <v>81</v>
      </c>
      <c r="G195" s="71">
        <f t="shared" si="3"/>
        <v>0</v>
      </c>
      <c r="H195" s="71">
        <f>SUM(H196)</f>
        <v>0</v>
      </c>
      <c r="I195" s="71">
        <f>SUM(I196)</f>
        <v>0</v>
      </c>
    </row>
    <row r="196" spans="1:9" ht="29.25" customHeight="1" hidden="1">
      <c r="A196" s="88">
        <v>2961</v>
      </c>
      <c r="B196" s="202" t="s">
        <v>179</v>
      </c>
      <c r="C196" s="202">
        <v>6</v>
      </c>
      <c r="D196" s="202">
        <v>1</v>
      </c>
      <c r="E196" s="117" t="s">
        <v>719</v>
      </c>
      <c r="F196" s="206" t="s">
        <v>82</v>
      </c>
      <c r="G196" s="71">
        <f aca="true" t="shared" si="4" ref="G196:G221">SUM(H196:I196)</f>
        <v>0</v>
      </c>
      <c r="H196" s="71"/>
      <c r="I196" s="71"/>
    </row>
    <row r="197" spans="1:9" ht="26.25" customHeight="1" hidden="1">
      <c r="A197" s="88">
        <v>2970</v>
      </c>
      <c r="B197" s="192" t="s">
        <v>179</v>
      </c>
      <c r="C197" s="192">
        <v>7</v>
      </c>
      <c r="D197" s="192">
        <v>0</v>
      </c>
      <c r="E197" s="121" t="s">
        <v>720</v>
      </c>
      <c r="F197" s="122" t="s">
        <v>83</v>
      </c>
      <c r="G197" s="71">
        <f t="shared" si="4"/>
        <v>0</v>
      </c>
      <c r="H197" s="71">
        <f>SUM(H198)</f>
        <v>0</v>
      </c>
      <c r="I197" s="71">
        <f>SUM(I198)</f>
        <v>0</v>
      </c>
    </row>
    <row r="198" spans="1:9" ht="26.25" customHeight="1" hidden="1">
      <c r="A198" s="88">
        <v>2971</v>
      </c>
      <c r="B198" s="202" t="s">
        <v>179</v>
      </c>
      <c r="C198" s="202">
        <v>7</v>
      </c>
      <c r="D198" s="202">
        <v>1</v>
      </c>
      <c r="E198" s="117" t="s">
        <v>721</v>
      </c>
      <c r="F198" s="206" t="s">
        <v>83</v>
      </c>
      <c r="G198" s="71">
        <f t="shared" si="4"/>
        <v>0</v>
      </c>
      <c r="H198" s="71"/>
      <c r="I198" s="71"/>
    </row>
    <row r="199" spans="1:9" ht="17.25" customHeight="1" hidden="1">
      <c r="A199" s="88">
        <v>2980</v>
      </c>
      <c r="B199" s="192" t="s">
        <v>179</v>
      </c>
      <c r="C199" s="192">
        <v>8</v>
      </c>
      <c r="D199" s="192">
        <v>0</v>
      </c>
      <c r="E199" s="121" t="s">
        <v>722</v>
      </c>
      <c r="F199" s="122" t="s">
        <v>84</v>
      </c>
      <c r="G199" s="71">
        <f t="shared" si="4"/>
        <v>0</v>
      </c>
      <c r="H199" s="71">
        <f>SUM(H200)</f>
        <v>0</v>
      </c>
      <c r="I199" s="71">
        <f>SUM(I200)</f>
        <v>0</v>
      </c>
    </row>
    <row r="200" spans="1:9" ht="20.25" customHeight="1" hidden="1">
      <c r="A200" s="88">
        <v>2981</v>
      </c>
      <c r="B200" s="202" t="s">
        <v>179</v>
      </c>
      <c r="C200" s="202">
        <v>8</v>
      </c>
      <c r="D200" s="202">
        <v>1</v>
      </c>
      <c r="E200" s="117" t="s">
        <v>723</v>
      </c>
      <c r="F200" s="206" t="s">
        <v>85</v>
      </c>
      <c r="G200" s="71">
        <f t="shared" si="4"/>
        <v>0</v>
      </c>
      <c r="H200" s="71"/>
      <c r="I200" s="71"/>
    </row>
    <row r="201" spans="1:9" s="200" customFormat="1" ht="56.25" customHeight="1">
      <c r="A201" s="88">
        <v>3000</v>
      </c>
      <c r="B201" s="192" t="s">
        <v>180</v>
      </c>
      <c r="C201" s="192">
        <v>0</v>
      </c>
      <c r="D201" s="192">
        <v>0</v>
      </c>
      <c r="E201" s="212" t="s">
        <v>724</v>
      </c>
      <c r="F201" s="208" t="s">
        <v>86</v>
      </c>
      <c r="G201" s="71">
        <f t="shared" si="4"/>
        <v>3870</v>
      </c>
      <c r="H201" s="71">
        <f>SUM(H202+H205+H207+H209+H211+H213+H215+H217+H219)</f>
        <v>3870</v>
      </c>
      <c r="I201" s="71">
        <f>SUM(I202+I205+I207+I209+I211+I213+I215+I217+I219)</f>
        <v>0</v>
      </c>
    </row>
    <row r="202" spans="1:9" ht="18.75" customHeight="1">
      <c r="A202" s="88">
        <v>3010</v>
      </c>
      <c r="B202" s="192" t="s">
        <v>180</v>
      </c>
      <c r="C202" s="192">
        <v>1</v>
      </c>
      <c r="D202" s="192">
        <v>0</v>
      </c>
      <c r="E202" s="121" t="s">
        <v>725</v>
      </c>
      <c r="F202" s="122" t="s">
        <v>87</v>
      </c>
      <c r="G202" s="71">
        <f t="shared" si="4"/>
        <v>0</v>
      </c>
      <c r="H202" s="71">
        <f>SUM(H203:H204)</f>
        <v>0</v>
      </c>
      <c r="I202" s="71">
        <f>SUM(I203:I204)</f>
        <v>0</v>
      </c>
    </row>
    <row r="203" spans="1:9" ht="15.75" customHeight="1">
      <c r="A203" s="88">
        <v>3011</v>
      </c>
      <c r="B203" s="202" t="s">
        <v>180</v>
      </c>
      <c r="C203" s="202">
        <v>1</v>
      </c>
      <c r="D203" s="202">
        <v>1</v>
      </c>
      <c r="E203" s="117" t="s">
        <v>726</v>
      </c>
      <c r="F203" s="206" t="s">
        <v>88</v>
      </c>
      <c r="G203" s="71">
        <f t="shared" si="4"/>
        <v>0</v>
      </c>
      <c r="H203" s="71"/>
      <c r="I203" s="71"/>
    </row>
    <row r="204" spans="1:9" ht="15.75" customHeight="1">
      <c r="A204" s="88">
        <v>3012</v>
      </c>
      <c r="B204" s="202" t="s">
        <v>180</v>
      </c>
      <c r="C204" s="202">
        <v>1</v>
      </c>
      <c r="D204" s="202">
        <v>2</v>
      </c>
      <c r="E204" s="117" t="s">
        <v>727</v>
      </c>
      <c r="F204" s="206" t="s">
        <v>89</v>
      </c>
      <c r="G204" s="71">
        <f t="shared" si="4"/>
        <v>0</v>
      </c>
      <c r="H204" s="71"/>
      <c r="I204" s="71"/>
    </row>
    <row r="205" spans="1:9" ht="15.75" customHeight="1">
      <c r="A205" s="88">
        <v>3020</v>
      </c>
      <c r="B205" s="192" t="s">
        <v>180</v>
      </c>
      <c r="C205" s="192">
        <v>2</v>
      </c>
      <c r="D205" s="192">
        <v>0</v>
      </c>
      <c r="E205" s="121" t="s">
        <v>728</v>
      </c>
      <c r="F205" s="122" t="s">
        <v>90</v>
      </c>
      <c r="G205" s="71">
        <f t="shared" si="4"/>
        <v>0</v>
      </c>
      <c r="H205" s="71">
        <f>SUM(H206)</f>
        <v>0</v>
      </c>
      <c r="I205" s="71">
        <f>SUM(I206)</f>
        <v>0</v>
      </c>
    </row>
    <row r="206" spans="1:9" ht="15.75" customHeight="1">
      <c r="A206" s="88">
        <v>3021</v>
      </c>
      <c r="B206" s="202" t="s">
        <v>180</v>
      </c>
      <c r="C206" s="202">
        <v>2</v>
      </c>
      <c r="D206" s="202">
        <v>1</v>
      </c>
      <c r="E206" s="117" t="s">
        <v>729</v>
      </c>
      <c r="F206" s="206" t="s">
        <v>91</v>
      </c>
      <c r="G206" s="71">
        <f t="shared" si="4"/>
        <v>0</v>
      </c>
      <c r="H206" s="71"/>
      <c r="I206" s="71"/>
    </row>
    <row r="207" spans="1:9" ht="15.75" customHeight="1">
      <c r="A207" s="88">
        <v>3030</v>
      </c>
      <c r="B207" s="192" t="s">
        <v>180</v>
      </c>
      <c r="C207" s="192">
        <v>3</v>
      </c>
      <c r="D207" s="192">
        <v>0</v>
      </c>
      <c r="E207" s="121" t="s">
        <v>730</v>
      </c>
      <c r="F207" s="122" t="s">
        <v>92</v>
      </c>
      <c r="G207" s="71">
        <f t="shared" si="4"/>
        <v>720</v>
      </c>
      <c r="H207" s="71">
        <f>SUM(H208)</f>
        <v>720</v>
      </c>
      <c r="I207" s="71">
        <f>SUM(I208)</f>
        <v>0</v>
      </c>
    </row>
    <row r="208" spans="1:9" s="201" customFormat="1" ht="15.75" customHeight="1">
      <c r="A208" s="88">
        <v>3031</v>
      </c>
      <c r="B208" s="202" t="s">
        <v>180</v>
      </c>
      <c r="C208" s="202">
        <v>3</v>
      </c>
      <c r="D208" s="202" t="s">
        <v>152</v>
      </c>
      <c r="E208" s="117" t="s">
        <v>731</v>
      </c>
      <c r="F208" s="122"/>
      <c r="G208" s="71">
        <f t="shared" si="4"/>
        <v>720</v>
      </c>
      <c r="H208" s="71">
        <v>720</v>
      </c>
      <c r="I208" s="214"/>
    </row>
    <row r="209" spans="1:9" ht="15.75" customHeight="1">
      <c r="A209" s="88">
        <v>3040</v>
      </c>
      <c r="B209" s="192" t="s">
        <v>180</v>
      </c>
      <c r="C209" s="192">
        <v>4</v>
      </c>
      <c r="D209" s="192">
        <v>0</v>
      </c>
      <c r="E209" s="121" t="s">
        <v>732</v>
      </c>
      <c r="F209" s="122" t="s">
        <v>93</v>
      </c>
      <c r="G209" s="71">
        <f t="shared" si="4"/>
        <v>2310</v>
      </c>
      <c r="H209" s="71">
        <f>SUM(H210)</f>
        <v>2310</v>
      </c>
      <c r="I209" s="71">
        <f>SUM(I210)</f>
        <v>0</v>
      </c>
    </row>
    <row r="210" spans="1:9" ht="15.75" customHeight="1">
      <c r="A210" s="88">
        <v>3041</v>
      </c>
      <c r="B210" s="202" t="s">
        <v>180</v>
      </c>
      <c r="C210" s="202">
        <v>4</v>
      </c>
      <c r="D210" s="202">
        <v>1</v>
      </c>
      <c r="E210" s="117" t="s">
        <v>733</v>
      </c>
      <c r="F210" s="206" t="s">
        <v>94</v>
      </c>
      <c r="G210" s="71">
        <f t="shared" si="4"/>
        <v>2310</v>
      </c>
      <c r="H210" s="71">
        <v>2310</v>
      </c>
      <c r="I210" s="71"/>
    </row>
    <row r="211" spans="1:9" ht="15.75" customHeight="1">
      <c r="A211" s="88">
        <v>3050</v>
      </c>
      <c r="B211" s="192" t="s">
        <v>180</v>
      </c>
      <c r="C211" s="192">
        <v>5</v>
      </c>
      <c r="D211" s="192">
        <v>0</v>
      </c>
      <c r="E211" s="121" t="s">
        <v>734</v>
      </c>
      <c r="F211" s="122" t="s">
        <v>95</v>
      </c>
      <c r="G211" s="71">
        <f t="shared" si="4"/>
        <v>0</v>
      </c>
      <c r="H211" s="71">
        <f>SUM(H212)</f>
        <v>0</v>
      </c>
      <c r="I211" s="71">
        <f>SUM(I212)</f>
        <v>0</v>
      </c>
    </row>
    <row r="212" spans="1:9" ht="15.75" customHeight="1">
      <c r="A212" s="88">
        <v>3051</v>
      </c>
      <c r="B212" s="202" t="s">
        <v>180</v>
      </c>
      <c r="C212" s="202">
        <v>5</v>
      </c>
      <c r="D212" s="202">
        <v>1</v>
      </c>
      <c r="E212" s="117" t="s">
        <v>735</v>
      </c>
      <c r="F212" s="206" t="s">
        <v>95</v>
      </c>
      <c r="G212" s="71">
        <f t="shared" si="4"/>
        <v>0</v>
      </c>
      <c r="H212" s="71"/>
      <c r="I212" s="71"/>
    </row>
    <row r="213" spans="1:9" ht="15.75" customHeight="1">
      <c r="A213" s="88">
        <v>3060</v>
      </c>
      <c r="B213" s="192" t="s">
        <v>180</v>
      </c>
      <c r="C213" s="192">
        <v>6</v>
      </c>
      <c r="D213" s="192">
        <v>0</v>
      </c>
      <c r="E213" s="121" t="s">
        <v>736</v>
      </c>
      <c r="F213" s="122" t="s">
        <v>96</v>
      </c>
      <c r="G213" s="71">
        <f t="shared" si="4"/>
        <v>0</v>
      </c>
      <c r="H213" s="71">
        <f>SUM(H214)</f>
        <v>0</v>
      </c>
      <c r="I213" s="71">
        <f>SUM(I214)</f>
        <v>0</v>
      </c>
    </row>
    <row r="214" spans="1:9" ht="15.75" customHeight="1">
      <c r="A214" s="88">
        <v>3061</v>
      </c>
      <c r="B214" s="202" t="s">
        <v>180</v>
      </c>
      <c r="C214" s="202">
        <v>6</v>
      </c>
      <c r="D214" s="202">
        <v>1</v>
      </c>
      <c r="E214" s="117" t="s">
        <v>737</v>
      </c>
      <c r="F214" s="206" t="s">
        <v>96</v>
      </c>
      <c r="G214" s="71">
        <f t="shared" si="4"/>
        <v>0</v>
      </c>
      <c r="H214" s="71"/>
      <c r="I214" s="71"/>
    </row>
    <row r="215" spans="1:9" ht="26.25" customHeight="1">
      <c r="A215" s="88">
        <v>3070</v>
      </c>
      <c r="B215" s="192" t="s">
        <v>180</v>
      </c>
      <c r="C215" s="192">
        <v>7</v>
      </c>
      <c r="D215" s="192">
        <v>0</v>
      </c>
      <c r="E215" s="121" t="s">
        <v>738</v>
      </c>
      <c r="F215" s="122" t="s">
        <v>97</v>
      </c>
      <c r="G215" s="71">
        <f t="shared" si="4"/>
        <v>840</v>
      </c>
      <c r="H215" s="71">
        <f>SUM(H216)</f>
        <v>840</v>
      </c>
      <c r="I215" s="71">
        <f>SUM(I216)</f>
        <v>0</v>
      </c>
    </row>
    <row r="216" spans="1:9" ht="27.75" customHeight="1">
      <c r="A216" s="88">
        <v>3071</v>
      </c>
      <c r="B216" s="202" t="s">
        <v>180</v>
      </c>
      <c r="C216" s="202">
        <v>7</v>
      </c>
      <c r="D216" s="202">
        <v>1</v>
      </c>
      <c r="E216" s="117" t="s">
        <v>739</v>
      </c>
      <c r="F216" s="206" t="s">
        <v>98</v>
      </c>
      <c r="G216" s="71">
        <f t="shared" si="4"/>
        <v>840</v>
      </c>
      <c r="H216" s="71">
        <v>840</v>
      </c>
      <c r="I216" s="71"/>
    </row>
    <row r="217" spans="1:9" ht="39.75" customHeight="1" hidden="1">
      <c r="A217" s="88">
        <v>3080</v>
      </c>
      <c r="B217" s="192" t="s">
        <v>180</v>
      </c>
      <c r="C217" s="192">
        <v>8</v>
      </c>
      <c r="D217" s="192">
        <v>0</v>
      </c>
      <c r="E217" s="121" t="s">
        <v>740</v>
      </c>
      <c r="F217" s="122" t="s">
        <v>99</v>
      </c>
      <c r="G217" s="71">
        <f t="shared" si="4"/>
        <v>0</v>
      </c>
      <c r="H217" s="71">
        <f>SUM(H218)</f>
        <v>0</v>
      </c>
      <c r="I217" s="71">
        <f>SUM(I218)</f>
        <v>0</v>
      </c>
    </row>
    <row r="218" spans="1:9" ht="26.25" customHeight="1" hidden="1">
      <c r="A218" s="88">
        <v>3081</v>
      </c>
      <c r="B218" s="202" t="s">
        <v>180</v>
      </c>
      <c r="C218" s="202">
        <v>8</v>
      </c>
      <c r="D218" s="202">
        <v>1</v>
      </c>
      <c r="E218" s="117" t="s">
        <v>741</v>
      </c>
      <c r="F218" s="206" t="s">
        <v>100</v>
      </c>
      <c r="G218" s="71">
        <f t="shared" si="4"/>
        <v>0</v>
      </c>
      <c r="H218" s="71"/>
      <c r="I218" s="71"/>
    </row>
    <row r="219" spans="1:9" ht="27.75" customHeight="1" hidden="1">
      <c r="A219" s="88">
        <v>3090</v>
      </c>
      <c r="B219" s="192" t="s">
        <v>180</v>
      </c>
      <c r="C219" s="192">
        <v>9</v>
      </c>
      <c r="D219" s="192">
        <v>0</v>
      </c>
      <c r="E219" s="121" t="s">
        <v>742</v>
      </c>
      <c r="F219" s="122" t="s">
        <v>101</v>
      </c>
      <c r="G219" s="71">
        <f t="shared" si="4"/>
        <v>0</v>
      </c>
      <c r="H219" s="71">
        <f>SUM(H220:H221)</f>
        <v>0</v>
      </c>
      <c r="I219" s="71">
        <f>SUM(I220:I221)</f>
        <v>0</v>
      </c>
    </row>
    <row r="220" spans="1:9" ht="26.25" customHeight="1" hidden="1">
      <c r="A220" s="88">
        <v>3091</v>
      </c>
      <c r="B220" s="202" t="s">
        <v>180</v>
      </c>
      <c r="C220" s="202">
        <v>9</v>
      </c>
      <c r="D220" s="202">
        <v>1</v>
      </c>
      <c r="E220" s="117" t="s">
        <v>743</v>
      </c>
      <c r="F220" s="206" t="s">
        <v>102</v>
      </c>
      <c r="G220" s="71">
        <f t="shared" si="4"/>
        <v>0</v>
      </c>
      <c r="H220" s="71"/>
      <c r="I220" s="71"/>
    </row>
    <row r="221" spans="1:9" ht="29.25" customHeight="1" hidden="1">
      <c r="A221" s="88">
        <v>3092</v>
      </c>
      <c r="B221" s="202" t="s">
        <v>180</v>
      </c>
      <c r="C221" s="202">
        <v>9</v>
      </c>
      <c r="D221" s="202">
        <v>2</v>
      </c>
      <c r="E221" s="117" t="s">
        <v>744</v>
      </c>
      <c r="F221" s="206"/>
      <c r="G221" s="71">
        <f t="shared" si="4"/>
        <v>0</v>
      </c>
      <c r="H221" s="71"/>
      <c r="I221" s="71"/>
    </row>
    <row r="222" spans="1:9" s="200" customFormat="1" ht="42.75" customHeight="1">
      <c r="A222" s="88">
        <v>3100</v>
      </c>
      <c r="B222" s="192" t="s">
        <v>181</v>
      </c>
      <c r="C222" s="192">
        <v>0</v>
      </c>
      <c r="D222" s="192">
        <v>0</v>
      </c>
      <c r="E222" s="50" t="s">
        <v>745</v>
      </c>
      <c r="F222" s="215"/>
      <c r="G222" s="71">
        <f>SUM(G223)</f>
        <v>16425.8</v>
      </c>
      <c r="H222" s="71">
        <f>SUM(H223)</f>
        <v>16425.8</v>
      </c>
      <c r="I222" s="71">
        <f>SUM(I223)</f>
        <v>0</v>
      </c>
    </row>
    <row r="223" spans="1:9" ht="27">
      <c r="A223" s="88">
        <v>3110</v>
      </c>
      <c r="B223" s="216" t="s">
        <v>181</v>
      </c>
      <c r="C223" s="216">
        <v>1</v>
      </c>
      <c r="D223" s="216">
        <v>0</v>
      </c>
      <c r="E223" s="147" t="s">
        <v>746</v>
      </c>
      <c r="F223" s="206"/>
      <c r="G223" s="71">
        <f>SUM(G224)</f>
        <v>16425.8</v>
      </c>
      <c r="H223" s="71">
        <f>H224</f>
        <v>16425.8</v>
      </c>
      <c r="I223" s="71">
        <f>I224</f>
        <v>0</v>
      </c>
    </row>
    <row r="224" spans="1:9" ht="17.25">
      <c r="A224" s="88">
        <v>3112</v>
      </c>
      <c r="B224" s="216" t="s">
        <v>181</v>
      </c>
      <c r="C224" s="216">
        <v>1</v>
      </c>
      <c r="D224" s="216">
        <v>2</v>
      </c>
      <c r="E224" s="213" t="s">
        <v>747</v>
      </c>
      <c r="F224" s="206"/>
      <c r="G224" s="71">
        <f>H224-'Հատված 1'!F98+I224</f>
        <v>16425.8</v>
      </c>
      <c r="H224" s="71">
        <v>16425.8</v>
      </c>
      <c r="I224" s="71">
        <v>0</v>
      </c>
    </row>
    <row r="225" spans="2:4" ht="17.25">
      <c r="B225" s="217"/>
      <c r="C225" s="218"/>
      <c r="D225" s="219"/>
    </row>
    <row r="226" spans="2:4" ht="17.25">
      <c r="B226" s="221"/>
      <c r="C226" s="218"/>
      <c r="D226" s="219"/>
    </row>
    <row r="227" spans="2:5" ht="17.25">
      <c r="B227" s="221"/>
      <c r="C227" s="218"/>
      <c r="D227" s="219"/>
      <c r="E227" s="114"/>
    </row>
    <row r="228" spans="2:4" ht="17.25">
      <c r="B228" s="221"/>
      <c r="C228" s="222"/>
      <c r="D228" s="223"/>
    </row>
  </sheetData>
  <sheetProtection/>
  <mergeCells count="9">
    <mergeCell ref="D5:D6"/>
    <mergeCell ref="A1:I1"/>
    <mergeCell ref="A2:I2"/>
    <mergeCell ref="A5:A6"/>
    <mergeCell ref="E5:E6"/>
    <mergeCell ref="F5:F6"/>
    <mergeCell ref="G5:G6"/>
    <mergeCell ref="B5:B6"/>
    <mergeCell ref="C5:C6"/>
  </mergeCells>
  <printOptions/>
  <pageMargins left="0.6692913385826772" right="0.3937007874015748" top="0.3937007874015748" bottom="0.5905511811023623" header="0.15748031496062992" footer="0.2362204724409449"/>
  <pageSetup firstPageNumber="8" useFirstPageNumber="1" horizontalDpi="600" verticalDpi="600" orientation="portrait" paperSize="9" scale="95" r:id="rId1"/>
  <headerFooter alignWithMargins="0">
    <oddFooter>&amp;C&amp;P&amp;RԲյուջե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287"/>
  <sheetViews>
    <sheetView showGridLines="0" zoomScalePageLayoutView="0" workbookViewId="0" topLeftCell="A1">
      <selection activeCell="AW129" sqref="AW129"/>
    </sheetView>
  </sheetViews>
  <sheetFormatPr defaultColWidth="9.140625" defaultRowHeight="12.75"/>
  <cols>
    <col min="1" max="1" width="5.8515625" style="38" customWidth="1"/>
    <col min="2" max="2" width="42.140625" style="38" customWidth="1"/>
    <col min="3" max="3" width="6.28125" style="94" customWidth="1"/>
    <col min="4" max="4" width="14.8515625" style="38" customWidth="1"/>
    <col min="5" max="5" width="12.28125" style="38" customWidth="1"/>
    <col min="6" max="6" width="11.8515625" style="38" customWidth="1"/>
    <col min="7" max="34" width="0" style="38" hidden="1" customWidth="1"/>
    <col min="35" max="37" width="9.140625" style="38" hidden="1" customWidth="1"/>
    <col min="38" max="38" width="0.9921875" style="38" hidden="1" customWidth="1"/>
    <col min="39" max="47" width="9.140625" style="38" hidden="1" customWidth="1"/>
    <col min="48" max="16384" width="9.140625" style="38" customWidth="1"/>
  </cols>
  <sheetData>
    <row r="1" spans="1:6" s="130" customFormat="1" ht="20.25">
      <c r="A1" s="304" t="s">
        <v>749</v>
      </c>
      <c r="B1" s="304"/>
      <c r="C1" s="304"/>
      <c r="D1" s="304"/>
      <c r="E1" s="304"/>
      <c r="F1" s="304"/>
    </row>
    <row r="2" spans="1:6" ht="33.75" customHeight="1">
      <c r="A2" s="305" t="s">
        <v>750</v>
      </c>
      <c r="B2" s="305"/>
      <c r="C2" s="305"/>
      <c r="D2" s="305"/>
      <c r="E2" s="305"/>
      <c r="F2" s="305"/>
    </row>
    <row r="3" spans="1:3" ht="6" customHeight="1" hidden="1">
      <c r="A3" s="131" t="s">
        <v>751</v>
      </c>
      <c r="B3" s="131"/>
      <c r="C3" s="131"/>
    </row>
    <row r="4" spans="5:6" ht="10.5" customHeight="1">
      <c r="E4" s="306" t="s">
        <v>524</v>
      </c>
      <c r="F4" s="306"/>
    </row>
    <row r="5" spans="1:6" ht="27.75" customHeight="1">
      <c r="A5" s="285" t="s">
        <v>897</v>
      </c>
      <c r="B5" s="287" t="s">
        <v>918</v>
      </c>
      <c r="C5" s="310"/>
      <c r="D5" s="285" t="s">
        <v>430</v>
      </c>
      <c r="E5" s="307" t="s">
        <v>431</v>
      </c>
      <c r="F5" s="308"/>
    </row>
    <row r="6" spans="1:6" ht="25.5" customHeight="1">
      <c r="A6" s="286"/>
      <c r="B6" s="132" t="s">
        <v>919</v>
      </c>
      <c r="C6" s="133" t="s">
        <v>965</v>
      </c>
      <c r="D6" s="309"/>
      <c r="E6" s="95" t="s">
        <v>432</v>
      </c>
      <c r="F6" s="95" t="s">
        <v>433</v>
      </c>
    </row>
    <row r="7" spans="1:6" ht="13.5">
      <c r="A7" s="42">
        <v>1</v>
      </c>
      <c r="B7" s="42">
        <v>2</v>
      </c>
      <c r="C7" s="42" t="s">
        <v>125</v>
      </c>
      <c r="D7" s="42">
        <v>4</v>
      </c>
      <c r="E7" s="42">
        <v>5</v>
      </c>
      <c r="F7" s="42">
        <v>6</v>
      </c>
    </row>
    <row r="8" spans="1:6" ht="35.25" customHeight="1">
      <c r="A8" s="81">
        <v>4000</v>
      </c>
      <c r="B8" s="134" t="s">
        <v>1017</v>
      </c>
      <c r="C8" s="135"/>
      <c r="D8" s="45">
        <f>SUM(D9+D130,D157)</f>
        <v>420276.39599999995</v>
      </c>
      <c r="E8" s="45">
        <f>SUM(E9)</f>
        <v>300528.99999999994</v>
      </c>
      <c r="F8" s="45">
        <f>SUM(F9+F130,F157)</f>
        <v>119747.39600000001</v>
      </c>
    </row>
    <row r="9" spans="1:6" ht="46.5" customHeight="1">
      <c r="A9" s="81">
        <v>4050</v>
      </c>
      <c r="B9" s="136" t="s">
        <v>1018</v>
      </c>
      <c r="C9" s="137" t="s">
        <v>277</v>
      </c>
      <c r="D9" s="45">
        <f>SUM(D10,D19,D55,D66,D73,D98,D109)</f>
        <v>300528.99999999994</v>
      </c>
      <c r="E9" s="45">
        <f>SUM(E10+E19+E55+E66+E73+E98+E109)</f>
        <v>300528.99999999994</v>
      </c>
      <c r="F9" s="45">
        <f>SUM(F109)</f>
        <v>0</v>
      </c>
    </row>
    <row r="10" spans="1:6" ht="29.25" customHeight="1">
      <c r="A10" s="81">
        <v>4100</v>
      </c>
      <c r="B10" s="138" t="s">
        <v>752</v>
      </c>
      <c r="C10" s="139" t="s">
        <v>277</v>
      </c>
      <c r="D10" s="45">
        <f aca="true" t="shared" si="0" ref="D10:D57">SUM(E10:F10)</f>
        <v>74543</v>
      </c>
      <c r="E10" s="45">
        <f>SUM(E11+E15+E17)</f>
        <v>74543</v>
      </c>
      <c r="F10" s="77" t="s">
        <v>281</v>
      </c>
    </row>
    <row r="11" spans="1:6" ht="42.75" customHeight="1">
      <c r="A11" s="81">
        <v>4110</v>
      </c>
      <c r="B11" s="136" t="s">
        <v>753</v>
      </c>
      <c r="C11" s="139" t="s">
        <v>277</v>
      </c>
      <c r="D11" s="45">
        <f t="shared" si="0"/>
        <v>74543</v>
      </c>
      <c r="E11" s="45">
        <f>SUM(E12:E14)</f>
        <v>74543</v>
      </c>
      <c r="F11" s="77" t="s">
        <v>281</v>
      </c>
    </row>
    <row r="12" spans="1:6" ht="27">
      <c r="A12" s="81">
        <v>4111</v>
      </c>
      <c r="B12" s="115" t="s">
        <v>754</v>
      </c>
      <c r="C12" s="140" t="s">
        <v>183</v>
      </c>
      <c r="D12" s="45">
        <f t="shared" si="0"/>
        <v>64203</v>
      </c>
      <c r="E12" s="45">
        <v>64203</v>
      </c>
      <c r="F12" s="77" t="s">
        <v>281</v>
      </c>
    </row>
    <row r="13" spans="1:6" ht="27">
      <c r="A13" s="81">
        <v>4112</v>
      </c>
      <c r="B13" s="115" t="s">
        <v>755</v>
      </c>
      <c r="C13" s="72" t="s">
        <v>184</v>
      </c>
      <c r="D13" s="45">
        <f t="shared" si="0"/>
        <v>10340</v>
      </c>
      <c r="E13" s="45">
        <v>10340</v>
      </c>
      <c r="F13" s="77" t="s">
        <v>281</v>
      </c>
    </row>
    <row r="14" spans="1:6" ht="13.5">
      <c r="A14" s="81">
        <v>4114</v>
      </c>
      <c r="B14" s="115" t="s">
        <v>756</v>
      </c>
      <c r="C14" s="72" t="s">
        <v>182</v>
      </c>
      <c r="D14" s="45">
        <f t="shared" si="0"/>
        <v>0</v>
      </c>
      <c r="E14" s="45"/>
      <c r="F14" s="77" t="s">
        <v>281</v>
      </c>
    </row>
    <row r="15" spans="1:6" ht="26.25" customHeight="1">
      <c r="A15" s="81">
        <v>4120</v>
      </c>
      <c r="B15" s="111" t="s">
        <v>757</v>
      </c>
      <c r="C15" s="139" t="s">
        <v>277</v>
      </c>
      <c r="D15" s="45">
        <f t="shared" si="0"/>
        <v>0</v>
      </c>
      <c r="E15" s="45">
        <f>SUM(E16)</f>
        <v>0</v>
      </c>
      <c r="F15" s="77" t="s">
        <v>281</v>
      </c>
    </row>
    <row r="16" spans="1:6" ht="13.5" customHeight="1">
      <c r="A16" s="81">
        <v>4121</v>
      </c>
      <c r="B16" s="115" t="s">
        <v>758</v>
      </c>
      <c r="C16" s="72" t="s">
        <v>185</v>
      </c>
      <c r="D16" s="45">
        <f t="shared" si="0"/>
        <v>0</v>
      </c>
      <c r="E16" s="45"/>
      <c r="F16" s="77" t="s">
        <v>281</v>
      </c>
    </row>
    <row r="17" spans="1:6" ht="26.25" customHeight="1">
      <c r="A17" s="81">
        <v>4130</v>
      </c>
      <c r="B17" s="111" t="s">
        <v>898</v>
      </c>
      <c r="C17" s="139" t="s">
        <v>277</v>
      </c>
      <c r="D17" s="45">
        <f t="shared" si="0"/>
        <v>0</v>
      </c>
      <c r="E17" s="45">
        <f>E18</f>
        <v>0</v>
      </c>
      <c r="F17" s="77" t="s">
        <v>281</v>
      </c>
    </row>
    <row r="18" spans="1:6" ht="13.5">
      <c r="A18" s="81">
        <v>4131</v>
      </c>
      <c r="B18" s="111" t="s">
        <v>759</v>
      </c>
      <c r="C18" s="140" t="s">
        <v>186</v>
      </c>
      <c r="D18" s="45">
        <f t="shared" si="0"/>
        <v>0</v>
      </c>
      <c r="E18" s="45"/>
      <c r="F18" s="77" t="s">
        <v>281</v>
      </c>
    </row>
    <row r="19" spans="1:6" ht="57.75" customHeight="1">
      <c r="A19" s="81">
        <v>4200</v>
      </c>
      <c r="B19" s="136" t="s">
        <v>760</v>
      </c>
      <c r="C19" s="139" t="s">
        <v>277</v>
      </c>
      <c r="D19" s="45">
        <f t="shared" si="0"/>
        <v>101578.59999999999</v>
      </c>
      <c r="E19" s="45">
        <f>SUM(E20+E28+E32+E41+E43+E46)</f>
        <v>101578.59999999999</v>
      </c>
      <c r="F19" s="77" t="s">
        <v>281</v>
      </c>
    </row>
    <row r="20" spans="1:6" ht="40.5" customHeight="1">
      <c r="A20" s="81">
        <v>4210</v>
      </c>
      <c r="B20" s="111" t="s">
        <v>761</v>
      </c>
      <c r="C20" s="139" t="s">
        <v>277</v>
      </c>
      <c r="D20" s="45">
        <f t="shared" si="0"/>
        <v>41596</v>
      </c>
      <c r="E20" s="45">
        <f>SUM(E21:E27)</f>
        <v>41596</v>
      </c>
      <c r="F20" s="77" t="s">
        <v>281</v>
      </c>
    </row>
    <row r="21" spans="1:7" ht="24.75" customHeight="1">
      <c r="A21" s="81">
        <v>4211</v>
      </c>
      <c r="B21" s="115" t="s">
        <v>762</v>
      </c>
      <c r="C21" s="72" t="s">
        <v>187</v>
      </c>
      <c r="D21" s="45">
        <f t="shared" si="0"/>
        <v>396</v>
      </c>
      <c r="E21" s="45">
        <v>396</v>
      </c>
      <c r="F21" s="77" t="s">
        <v>281</v>
      </c>
      <c r="G21" s="141"/>
    </row>
    <row r="22" spans="1:6" ht="13.5">
      <c r="A22" s="81">
        <v>4212</v>
      </c>
      <c r="B22" s="111" t="s">
        <v>763</v>
      </c>
      <c r="C22" s="72" t="s">
        <v>188</v>
      </c>
      <c r="D22" s="45">
        <f t="shared" si="0"/>
        <v>30146</v>
      </c>
      <c r="E22" s="45">
        <v>30146</v>
      </c>
      <c r="F22" s="77" t="s">
        <v>281</v>
      </c>
    </row>
    <row r="23" spans="1:36" ht="13.5">
      <c r="A23" s="81">
        <v>4213</v>
      </c>
      <c r="B23" s="115" t="s">
        <v>764</v>
      </c>
      <c r="C23" s="72" t="s">
        <v>189</v>
      </c>
      <c r="D23" s="45">
        <f t="shared" si="0"/>
        <v>7835</v>
      </c>
      <c r="E23" s="45">
        <v>7835</v>
      </c>
      <c r="F23" s="77" t="s">
        <v>281</v>
      </c>
      <c r="AJ23" s="142"/>
    </row>
    <row r="24" spans="1:6" ht="13.5">
      <c r="A24" s="81">
        <v>4214</v>
      </c>
      <c r="B24" s="115" t="s">
        <v>765</v>
      </c>
      <c r="C24" s="72" t="s">
        <v>190</v>
      </c>
      <c r="D24" s="45">
        <f t="shared" si="0"/>
        <v>1333</v>
      </c>
      <c r="E24" s="45">
        <v>1333</v>
      </c>
      <c r="F24" s="77" t="s">
        <v>281</v>
      </c>
    </row>
    <row r="25" spans="1:6" ht="13.5" customHeight="1">
      <c r="A25" s="81">
        <v>4215</v>
      </c>
      <c r="B25" s="115" t="s">
        <v>766</v>
      </c>
      <c r="C25" s="72" t="s">
        <v>191</v>
      </c>
      <c r="D25" s="45">
        <f t="shared" si="0"/>
        <v>461</v>
      </c>
      <c r="E25" s="45">
        <v>461</v>
      </c>
      <c r="F25" s="77" t="s">
        <v>281</v>
      </c>
    </row>
    <row r="26" spans="1:6" ht="13.5" customHeight="1">
      <c r="A26" s="81">
        <v>4216</v>
      </c>
      <c r="B26" s="115" t="s">
        <v>767</v>
      </c>
      <c r="C26" s="72" t="s">
        <v>192</v>
      </c>
      <c r="D26" s="45">
        <f t="shared" si="0"/>
        <v>1425</v>
      </c>
      <c r="E26" s="45">
        <v>1425</v>
      </c>
      <c r="F26" s="77" t="s">
        <v>281</v>
      </c>
    </row>
    <row r="27" spans="1:6" ht="13.5">
      <c r="A27" s="81">
        <v>4217</v>
      </c>
      <c r="B27" s="115" t="s">
        <v>768</v>
      </c>
      <c r="C27" s="72" t="s">
        <v>193</v>
      </c>
      <c r="D27" s="45">
        <f t="shared" si="0"/>
        <v>0</v>
      </c>
      <c r="E27" s="45"/>
      <c r="F27" s="77" t="s">
        <v>281</v>
      </c>
    </row>
    <row r="28" spans="1:6" ht="39.75" customHeight="1">
      <c r="A28" s="81">
        <v>4220</v>
      </c>
      <c r="B28" s="111" t="s">
        <v>769</v>
      </c>
      <c r="C28" s="139" t="s">
        <v>277</v>
      </c>
      <c r="D28" s="45">
        <f t="shared" si="0"/>
        <v>0</v>
      </c>
      <c r="E28" s="45">
        <f>SUM(E29:E31)</f>
        <v>0</v>
      </c>
      <c r="F28" s="77" t="s">
        <v>281</v>
      </c>
    </row>
    <row r="29" spans="1:6" ht="13.5">
      <c r="A29" s="81">
        <v>4221</v>
      </c>
      <c r="B29" s="115" t="s">
        <v>770</v>
      </c>
      <c r="C29" s="143">
        <v>4221</v>
      </c>
      <c r="D29" s="45">
        <f t="shared" si="0"/>
        <v>0</v>
      </c>
      <c r="E29" s="45"/>
      <c r="F29" s="77" t="s">
        <v>281</v>
      </c>
    </row>
    <row r="30" spans="1:6" ht="24.75" customHeight="1">
      <c r="A30" s="81">
        <v>4222</v>
      </c>
      <c r="B30" s="115" t="s">
        <v>771</v>
      </c>
      <c r="C30" s="72" t="s">
        <v>241</v>
      </c>
      <c r="D30" s="45">
        <f t="shared" si="0"/>
        <v>0</v>
      </c>
      <c r="E30" s="45">
        <v>0</v>
      </c>
      <c r="F30" s="77" t="s">
        <v>281</v>
      </c>
    </row>
    <row r="31" spans="1:6" ht="13.5">
      <c r="A31" s="81">
        <v>4223</v>
      </c>
      <c r="B31" s="115" t="s">
        <v>772</v>
      </c>
      <c r="C31" s="72" t="s">
        <v>242</v>
      </c>
      <c r="D31" s="45">
        <f t="shared" si="0"/>
        <v>0</v>
      </c>
      <c r="E31" s="45"/>
      <c r="F31" s="77" t="s">
        <v>281</v>
      </c>
    </row>
    <row r="32" spans="1:6" ht="53.25" customHeight="1">
      <c r="A32" s="81">
        <v>4230</v>
      </c>
      <c r="B32" s="111" t="s">
        <v>773</v>
      </c>
      <c r="C32" s="139" t="s">
        <v>277</v>
      </c>
      <c r="D32" s="45">
        <f t="shared" si="0"/>
        <v>9860.8</v>
      </c>
      <c r="E32" s="45">
        <f>SUM(E33:E40)</f>
        <v>9860.8</v>
      </c>
      <c r="F32" s="77" t="s">
        <v>281</v>
      </c>
    </row>
    <row r="33" spans="1:6" ht="13.5">
      <c r="A33" s="81">
        <v>4231</v>
      </c>
      <c r="B33" s="115" t="s">
        <v>774</v>
      </c>
      <c r="C33" s="72" t="s">
        <v>243</v>
      </c>
      <c r="D33" s="45">
        <f t="shared" si="0"/>
        <v>200</v>
      </c>
      <c r="E33" s="45">
        <v>200</v>
      </c>
      <c r="F33" s="77" t="s">
        <v>281</v>
      </c>
    </row>
    <row r="34" spans="1:7" ht="13.5">
      <c r="A34" s="81">
        <v>4232</v>
      </c>
      <c r="B34" s="115" t="s">
        <v>775</v>
      </c>
      <c r="C34" s="72" t="s">
        <v>244</v>
      </c>
      <c r="D34" s="45">
        <f t="shared" si="0"/>
        <v>1552.8</v>
      </c>
      <c r="E34" s="45">
        <v>1552.8</v>
      </c>
      <c r="F34" s="77" t="s">
        <v>281</v>
      </c>
      <c r="G34" s="46"/>
    </row>
    <row r="35" spans="1:6" ht="27">
      <c r="A35" s="81">
        <v>4233</v>
      </c>
      <c r="B35" s="115" t="s">
        <v>776</v>
      </c>
      <c r="C35" s="72" t="s">
        <v>245</v>
      </c>
      <c r="D35" s="45">
        <f t="shared" si="0"/>
        <v>350</v>
      </c>
      <c r="E35" s="45">
        <v>350</v>
      </c>
      <c r="F35" s="77" t="s">
        <v>281</v>
      </c>
    </row>
    <row r="36" spans="1:6" ht="13.5">
      <c r="A36" s="81">
        <v>4234</v>
      </c>
      <c r="B36" s="115" t="s">
        <v>777</v>
      </c>
      <c r="C36" s="72" t="s">
        <v>246</v>
      </c>
      <c r="D36" s="45">
        <f t="shared" si="0"/>
        <v>470</v>
      </c>
      <c r="E36" s="45">
        <v>470</v>
      </c>
      <c r="F36" s="77" t="s">
        <v>281</v>
      </c>
    </row>
    <row r="37" spans="1:6" ht="13.5">
      <c r="A37" s="81">
        <v>4235</v>
      </c>
      <c r="B37" s="60" t="s">
        <v>778</v>
      </c>
      <c r="C37" s="95">
        <v>4235</v>
      </c>
      <c r="D37" s="45">
        <f t="shared" si="0"/>
        <v>1900</v>
      </c>
      <c r="E37" s="45">
        <v>1900</v>
      </c>
      <c r="F37" s="77" t="s">
        <v>281</v>
      </c>
    </row>
    <row r="38" spans="1:6" ht="26.25" customHeight="1">
      <c r="A38" s="81">
        <v>4236</v>
      </c>
      <c r="B38" s="115" t="s">
        <v>779</v>
      </c>
      <c r="C38" s="72" t="s">
        <v>247</v>
      </c>
      <c r="D38" s="45">
        <f t="shared" si="0"/>
        <v>0</v>
      </c>
      <c r="E38" s="45"/>
      <c r="F38" s="77" t="s">
        <v>281</v>
      </c>
    </row>
    <row r="39" spans="1:36" ht="13.5">
      <c r="A39" s="81">
        <v>4237</v>
      </c>
      <c r="B39" s="115" t="s">
        <v>780</v>
      </c>
      <c r="C39" s="72" t="s">
        <v>248</v>
      </c>
      <c r="D39" s="45">
        <f t="shared" si="0"/>
        <v>350</v>
      </c>
      <c r="E39" s="45">
        <v>350</v>
      </c>
      <c r="F39" s="77" t="s">
        <v>281</v>
      </c>
      <c r="AJ39" s="142"/>
    </row>
    <row r="40" spans="1:6" ht="13.5">
      <c r="A40" s="81">
        <v>4238</v>
      </c>
      <c r="B40" s="115" t="s">
        <v>781</v>
      </c>
      <c r="C40" s="72" t="s">
        <v>249</v>
      </c>
      <c r="D40" s="45">
        <f t="shared" si="0"/>
        <v>5038</v>
      </c>
      <c r="E40" s="45">
        <v>5038</v>
      </c>
      <c r="F40" s="77" t="s">
        <v>281</v>
      </c>
    </row>
    <row r="41" spans="1:6" ht="27" customHeight="1">
      <c r="A41" s="81">
        <v>4240</v>
      </c>
      <c r="B41" s="111" t="s">
        <v>899</v>
      </c>
      <c r="C41" s="139" t="s">
        <v>277</v>
      </c>
      <c r="D41" s="45">
        <f t="shared" si="0"/>
        <v>2563.6</v>
      </c>
      <c r="E41" s="45">
        <f>SUM(E42)</f>
        <v>2563.6</v>
      </c>
      <c r="F41" s="77" t="s">
        <v>281</v>
      </c>
    </row>
    <row r="42" spans="1:6" ht="13.5">
      <c r="A42" s="81">
        <v>4241</v>
      </c>
      <c r="B42" s="115" t="s">
        <v>782</v>
      </c>
      <c r="C42" s="72" t="s">
        <v>250</v>
      </c>
      <c r="D42" s="45">
        <f t="shared" si="0"/>
        <v>2563.6</v>
      </c>
      <c r="E42" s="45">
        <v>2563.6</v>
      </c>
      <c r="F42" s="77" t="s">
        <v>281</v>
      </c>
    </row>
    <row r="43" spans="1:6" ht="40.5" customHeight="1">
      <c r="A43" s="81">
        <v>4250</v>
      </c>
      <c r="B43" s="111" t="s">
        <v>783</v>
      </c>
      <c r="C43" s="139" t="s">
        <v>277</v>
      </c>
      <c r="D43" s="45">
        <f t="shared" si="0"/>
        <v>17644</v>
      </c>
      <c r="E43" s="45">
        <f>SUM(E44:E45)</f>
        <v>17644</v>
      </c>
      <c r="F43" s="77" t="s">
        <v>281</v>
      </c>
    </row>
    <row r="44" spans="1:37" ht="27">
      <c r="A44" s="81">
        <v>4251</v>
      </c>
      <c r="B44" s="115" t="s">
        <v>784</v>
      </c>
      <c r="C44" s="72" t="s">
        <v>251</v>
      </c>
      <c r="D44" s="45">
        <f t="shared" si="0"/>
        <v>15494</v>
      </c>
      <c r="E44" s="45">
        <v>15494</v>
      </c>
      <c r="F44" s="77" t="s">
        <v>281</v>
      </c>
      <c r="G44" s="46"/>
      <c r="AJ44" s="142"/>
      <c r="AK44" s="142"/>
    </row>
    <row r="45" spans="1:6" ht="26.25" customHeight="1">
      <c r="A45" s="81">
        <v>4252</v>
      </c>
      <c r="B45" s="115" t="s">
        <v>785</v>
      </c>
      <c r="C45" s="72" t="s">
        <v>252</v>
      </c>
      <c r="D45" s="45">
        <f t="shared" si="0"/>
        <v>2150</v>
      </c>
      <c r="E45" s="45">
        <v>2150</v>
      </c>
      <c r="F45" s="77" t="s">
        <v>281</v>
      </c>
    </row>
    <row r="46" spans="1:6" ht="42" customHeight="1">
      <c r="A46" s="81">
        <v>4260</v>
      </c>
      <c r="B46" s="111" t="s">
        <v>786</v>
      </c>
      <c r="C46" s="139" t="s">
        <v>277</v>
      </c>
      <c r="D46" s="45">
        <f t="shared" si="0"/>
        <v>29914.2</v>
      </c>
      <c r="E46" s="45">
        <f>SUM(E47:E54)</f>
        <v>29914.2</v>
      </c>
      <c r="F46" s="77" t="s">
        <v>281</v>
      </c>
    </row>
    <row r="47" spans="1:6" ht="13.5">
      <c r="A47" s="81">
        <v>4261</v>
      </c>
      <c r="B47" s="115" t="s">
        <v>787</v>
      </c>
      <c r="C47" s="72" t="s">
        <v>253</v>
      </c>
      <c r="D47" s="45">
        <f t="shared" si="0"/>
        <v>3010</v>
      </c>
      <c r="E47" s="45">
        <v>3010</v>
      </c>
      <c r="F47" s="77" t="s">
        <v>281</v>
      </c>
    </row>
    <row r="48" spans="1:6" ht="13.5">
      <c r="A48" s="81">
        <v>4262</v>
      </c>
      <c r="B48" s="115" t="s">
        <v>788</v>
      </c>
      <c r="C48" s="72" t="s">
        <v>254</v>
      </c>
      <c r="D48" s="45">
        <f t="shared" si="0"/>
        <v>200</v>
      </c>
      <c r="E48" s="45">
        <v>200</v>
      </c>
      <c r="F48" s="77" t="s">
        <v>281</v>
      </c>
    </row>
    <row r="49" spans="1:6" ht="26.25" customHeight="1">
      <c r="A49" s="81">
        <v>4263</v>
      </c>
      <c r="B49" s="115" t="s">
        <v>789</v>
      </c>
      <c r="C49" s="72" t="s">
        <v>255</v>
      </c>
      <c r="D49" s="45">
        <f t="shared" si="0"/>
        <v>0</v>
      </c>
      <c r="E49" s="45"/>
      <c r="F49" s="77" t="s">
        <v>281</v>
      </c>
    </row>
    <row r="50" spans="1:6" ht="13.5">
      <c r="A50" s="81">
        <v>4264</v>
      </c>
      <c r="B50" s="127" t="s">
        <v>790</v>
      </c>
      <c r="C50" s="72" t="s">
        <v>256</v>
      </c>
      <c r="D50" s="45">
        <f t="shared" si="0"/>
        <v>21762.1</v>
      </c>
      <c r="E50" s="45">
        <v>21762.1</v>
      </c>
      <c r="F50" s="77" t="s">
        <v>281</v>
      </c>
    </row>
    <row r="51" spans="1:6" ht="27">
      <c r="A51" s="81">
        <v>4265</v>
      </c>
      <c r="B51" s="127" t="s">
        <v>791</v>
      </c>
      <c r="C51" s="72" t="s">
        <v>257</v>
      </c>
      <c r="D51" s="45">
        <f t="shared" si="0"/>
        <v>0</v>
      </c>
      <c r="E51" s="45"/>
      <c r="F51" s="77" t="s">
        <v>281</v>
      </c>
    </row>
    <row r="52" spans="1:6" ht="13.5">
      <c r="A52" s="81">
        <v>4266</v>
      </c>
      <c r="B52" s="127" t="s">
        <v>792</v>
      </c>
      <c r="C52" s="72" t="s">
        <v>258</v>
      </c>
      <c r="D52" s="45">
        <f t="shared" si="0"/>
        <v>0</v>
      </c>
      <c r="E52" s="45"/>
      <c r="F52" s="77" t="s">
        <v>281</v>
      </c>
    </row>
    <row r="53" spans="1:36" ht="13.5">
      <c r="A53" s="81">
        <v>4267</v>
      </c>
      <c r="B53" s="127" t="s">
        <v>793</v>
      </c>
      <c r="C53" s="72" t="s">
        <v>259</v>
      </c>
      <c r="D53" s="45">
        <f t="shared" si="0"/>
        <v>2769.7</v>
      </c>
      <c r="E53" s="45">
        <v>2769.7</v>
      </c>
      <c r="F53" s="77" t="s">
        <v>281</v>
      </c>
      <c r="AJ53" s="142"/>
    </row>
    <row r="54" spans="1:6" ht="13.5">
      <c r="A54" s="81">
        <v>4268</v>
      </c>
      <c r="B54" s="127" t="s">
        <v>794</v>
      </c>
      <c r="C54" s="72" t="s">
        <v>260</v>
      </c>
      <c r="D54" s="45">
        <f t="shared" si="0"/>
        <v>2172.4</v>
      </c>
      <c r="E54" s="45">
        <v>2172.4</v>
      </c>
      <c r="F54" s="77" t="s">
        <v>281</v>
      </c>
    </row>
    <row r="55" spans="1:6" ht="25.5" customHeight="1">
      <c r="A55" s="81">
        <v>4300</v>
      </c>
      <c r="B55" s="144" t="s">
        <v>795</v>
      </c>
      <c r="C55" s="139" t="s">
        <v>277</v>
      </c>
      <c r="D55" s="45">
        <f t="shared" si="0"/>
        <v>0</v>
      </c>
      <c r="E55" s="45">
        <f>SUM(E57:E58)</f>
        <v>0</v>
      </c>
      <c r="F55" s="77" t="s">
        <v>281</v>
      </c>
    </row>
    <row r="56" spans="1:6" ht="24.75" customHeight="1">
      <c r="A56" s="81">
        <v>4310</v>
      </c>
      <c r="B56" s="144" t="s">
        <v>796</v>
      </c>
      <c r="C56" s="139" t="s">
        <v>277</v>
      </c>
      <c r="D56" s="45">
        <f t="shared" si="0"/>
        <v>0</v>
      </c>
      <c r="E56" s="45"/>
      <c r="F56" s="77" t="s">
        <v>281</v>
      </c>
    </row>
    <row r="57" spans="1:6" ht="13.5">
      <c r="A57" s="81">
        <v>4311</v>
      </c>
      <c r="B57" s="127" t="s">
        <v>797</v>
      </c>
      <c r="C57" s="72" t="s">
        <v>261</v>
      </c>
      <c r="D57" s="45">
        <f t="shared" si="0"/>
        <v>0</v>
      </c>
      <c r="E57" s="45"/>
      <c r="F57" s="77" t="s">
        <v>281</v>
      </c>
    </row>
    <row r="58" spans="1:6" ht="13.5">
      <c r="A58" s="81">
        <v>4312</v>
      </c>
      <c r="B58" s="127" t="s">
        <v>798</v>
      </c>
      <c r="C58" s="72" t="s">
        <v>262</v>
      </c>
      <c r="D58" s="45">
        <f aca="true" t="shared" si="1" ref="D58:D104">SUM(E58:F58)</f>
        <v>0</v>
      </c>
      <c r="E58" s="45"/>
      <c r="F58" s="77" t="s">
        <v>281</v>
      </c>
    </row>
    <row r="59" spans="1:6" ht="27" customHeight="1" hidden="1">
      <c r="A59" s="81">
        <v>4320</v>
      </c>
      <c r="B59" s="144" t="s">
        <v>799</v>
      </c>
      <c r="C59" s="139" t="s">
        <v>277</v>
      </c>
      <c r="D59" s="45">
        <f t="shared" si="1"/>
        <v>0</v>
      </c>
      <c r="E59" s="45">
        <f>SUM(E60:E61)</f>
        <v>0</v>
      </c>
      <c r="F59" s="77"/>
    </row>
    <row r="60" spans="1:6" ht="14.25" customHeight="1" hidden="1">
      <c r="A60" s="81">
        <v>4321</v>
      </c>
      <c r="B60" s="127" t="s">
        <v>800</v>
      </c>
      <c r="C60" s="72" t="s">
        <v>263</v>
      </c>
      <c r="D60" s="45">
        <f t="shared" si="1"/>
        <v>0</v>
      </c>
      <c r="E60" s="45"/>
      <c r="F60" s="77" t="s">
        <v>281</v>
      </c>
    </row>
    <row r="61" spans="1:6" ht="14.25" customHeight="1" hidden="1">
      <c r="A61" s="81">
        <v>4322</v>
      </c>
      <c r="B61" s="127" t="s">
        <v>801</v>
      </c>
      <c r="C61" s="72" t="s">
        <v>264</v>
      </c>
      <c r="D61" s="45">
        <f t="shared" si="1"/>
        <v>0</v>
      </c>
      <c r="E61" s="45"/>
      <c r="F61" s="77" t="s">
        <v>281</v>
      </c>
    </row>
    <row r="62" spans="1:6" ht="26.25" customHeight="1">
      <c r="A62" s="81">
        <v>4330</v>
      </c>
      <c r="B62" s="144" t="s">
        <v>902</v>
      </c>
      <c r="C62" s="139" t="s">
        <v>277</v>
      </c>
      <c r="D62" s="45">
        <f t="shared" si="1"/>
        <v>0</v>
      </c>
      <c r="E62" s="45">
        <f>SUM(E63:E65)</f>
        <v>0</v>
      </c>
      <c r="F62" s="77" t="s">
        <v>281</v>
      </c>
    </row>
    <row r="63" spans="1:6" ht="27">
      <c r="A63" s="81">
        <v>4331</v>
      </c>
      <c r="B63" s="127" t="s">
        <v>802</v>
      </c>
      <c r="C63" s="72" t="s">
        <v>265</v>
      </c>
      <c r="D63" s="45">
        <f t="shared" si="1"/>
        <v>0</v>
      </c>
      <c r="E63" s="45"/>
      <c r="F63" s="77" t="s">
        <v>281</v>
      </c>
    </row>
    <row r="64" spans="1:6" ht="13.5">
      <c r="A64" s="81">
        <v>4332</v>
      </c>
      <c r="B64" s="127" t="s">
        <v>803</v>
      </c>
      <c r="C64" s="72" t="s">
        <v>266</v>
      </c>
      <c r="D64" s="45">
        <f t="shared" si="1"/>
        <v>0</v>
      </c>
      <c r="E64" s="45"/>
      <c r="F64" s="77" t="s">
        <v>281</v>
      </c>
    </row>
    <row r="65" spans="1:6" ht="13.5">
      <c r="A65" s="81">
        <v>4333</v>
      </c>
      <c r="B65" s="127" t="s">
        <v>804</v>
      </c>
      <c r="C65" s="72" t="s">
        <v>267</v>
      </c>
      <c r="D65" s="45">
        <f t="shared" si="1"/>
        <v>0</v>
      </c>
      <c r="E65" s="45"/>
      <c r="F65" s="77" t="s">
        <v>281</v>
      </c>
    </row>
    <row r="66" spans="1:6" ht="27" customHeight="1">
      <c r="A66" s="81">
        <v>4400</v>
      </c>
      <c r="B66" s="127" t="s">
        <v>805</v>
      </c>
      <c r="C66" s="139" t="s">
        <v>277</v>
      </c>
      <c r="D66" s="45">
        <f t="shared" si="1"/>
        <v>99176.6</v>
      </c>
      <c r="E66" s="45">
        <f>SUM(E67+E70)</f>
        <v>99176.6</v>
      </c>
      <c r="F66" s="77" t="s">
        <v>281</v>
      </c>
    </row>
    <row r="67" spans="1:6" ht="41.25" customHeight="1">
      <c r="A67" s="81">
        <v>4410</v>
      </c>
      <c r="B67" s="144" t="s">
        <v>806</v>
      </c>
      <c r="C67" s="139" t="s">
        <v>277</v>
      </c>
      <c r="D67" s="45">
        <f t="shared" si="1"/>
        <v>99176.6</v>
      </c>
      <c r="E67" s="45">
        <f>SUM(E68:E69)</f>
        <v>99176.6</v>
      </c>
      <c r="F67" s="77" t="s">
        <v>281</v>
      </c>
    </row>
    <row r="68" spans="1:36" ht="26.25" customHeight="1">
      <c r="A68" s="81">
        <v>4411</v>
      </c>
      <c r="B68" s="127" t="s">
        <v>807</v>
      </c>
      <c r="C68" s="72" t="s">
        <v>268</v>
      </c>
      <c r="D68" s="45">
        <f t="shared" si="1"/>
        <v>99176.6</v>
      </c>
      <c r="E68" s="45">
        <v>99176.6</v>
      </c>
      <c r="F68" s="77" t="s">
        <v>281</v>
      </c>
      <c r="AJ68" s="145"/>
    </row>
    <row r="69" spans="1:6" ht="26.25" customHeight="1">
      <c r="A69" s="81">
        <v>4412</v>
      </c>
      <c r="B69" s="127" t="s">
        <v>808</v>
      </c>
      <c r="C69" s="72" t="s">
        <v>269</v>
      </c>
      <c r="D69" s="45">
        <f t="shared" si="1"/>
        <v>0</v>
      </c>
      <c r="E69" s="45"/>
      <c r="F69" s="77" t="s">
        <v>281</v>
      </c>
    </row>
    <row r="70" spans="1:6" ht="53.25" customHeight="1">
      <c r="A70" s="81">
        <v>4420</v>
      </c>
      <c r="B70" s="144" t="s">
        <v>809</v>
      </c>
      <c r="C70" s="139" t="s">
        <v>277</v>
      </c>
      <c r="D70" s="45">
        <f t="shared" si="1"/>
        <v>0</v>
      </c>
      <c r="E70" s="45">
        <f>SUM(E71:E72)</f>
        <v>0</v>
      </c>
      <c r="F70" s="77" t="s">
        <v>281</v>
      </c>
    </row>
    <row r="71" spans="1:6" ht="27" customHeight="1">
      <c r="A71" s="81">
        <v>4421</v>
      </c>
      <c r="B71" s="127" t="s">
        <v>810</v>
      </c>
      <c r="C71" s="72" t="s">
        <v>270</v>
      </c>
      <c r="D71" s="45">
        <f t="shared" si="1"/>
        <v>0</v>
      </c>
      <c r="E71" s="45">
        <v>0</v>
      </c>
      <c r="F71" s="77" t="s">
        <v>281</v>
      </c>
    </row>
    <row r="72" spans="1:6" ht="27.75" customHeight="1">
      <c r="A72" s="81">
        <v>4422</v>
      </c>
      <c r="B72" s="127" t="s">
        <v>811</v>
      </c>
      <c r="C72" s="72" t="s">
        <v>271</v>
      </c>
      <c r="D72" s="45">
        <f t="shared" si="1"/>
        <v>0</v>
      </c>
      <c r="E72" s="45"/>
      <c r="F72" s="77" t="s">
        <v>281</v>
      </c>
    </row>
    <row r="73" spans="1:6" ht="27.75" customHeight="1">
      <c r="A73" s="81">
        <v>4500</v>
      </c>
      <c r="B73" s="127" t="s">
        <v>812</v>
      </c>
      <c r="C73" s="139" t="s">
        <v>277</v>
      </c>
      <c r="D73" s="45">
        <f t="shared" si="1"/>
        <v>2700</v>
      </c>
      <c r="E73" s="45">
        <f>SUM(E74+E77+E80+E89)</f>
        <v>2700</v>
      </c>
      <c r="F73" s="77" t="s">
        <v>281</v>
      </c>
    </row>
    <row r="74" spans="1:6" ht="42" customHeight="1">
      <c r="A74" s="81">
        <v>4510</v>
      </c>
      <c r="B74" s="127" t="s">
        <v>813</v>
      </c>
      <c r="C74" s="139" t="s">
        <v>277</v>
      </c>
      <c r="D74" s="45">
        <f t="shared" si="1"/>
        <v>0</v>
      </c>
      <c r="E74" s="45">
        <f>SUM(E75:E76)</f>
        <v>0</v>
      </c>
      <c r="F74" s="77" t="s">
        <v>281</v>
      </c>
    </row>
    <row r="75" spans="1:6" ht="27">
      <c r="A75" s="81">
        <v>4511</v>
      </c>
      <c r="B75" s="146" t="s">
        <v>814</v>
      </c>
      <c r="C75" s="72" t="s">
        <v>272</v>
      </c>
      <c r="D75" s="45">
        <f t="shared" si="1"/>
        <v>0</v>
      </c>
      <c r="E75" s="45"/>
      <c r="F75" s="77" t="s">
        <v>281</v>
      </c>
    </row>
    <row r="76" spans="1:6" ht="27">
      <c r="A76" s="81">
        <v>4512</v>
      </c>
      <c r="B76" s="127" t="s">
        <v>815</v>
      </c>
      <c r="C76" s="72" t="s">
        <v>273</v>
      </c>
      <c r="D76" s="45">
        <f t="shared" si="1"/>
        <v>0</v>
      </c>
      <c r="E76" s="45"/>
      <c r="F76" s="77" t="s">
        <v>281</v>
      </c>
    </row>
    <row r="77" spans="1:6" ht="40.5" customHeight="1">
      <c r="A77" s="81">
        <v>4520</v>
      </c>
      <c r="B77" s="127" t="s">
        <v>816</v>
      </c>
      <c r="C77" s="139" t="s">
        <v>277</v>
      </c>
      <c r="D77" s="45">
        <f t="shared" si="1"/>
        <v>0</v>
      </c>
      <c r="E77" s="45">
        <f>SUM(E78:E79)</f>
        <v>0</v>
      </c>
      <c r="F77" s="77" t="s">
        <v>281</v>
      </c>
    </row>
    <row r="78" spans="1:6" ht="27">
      <c r="A78" s="81">
        <v>4521</v>
      </c>
      <c r="B78" s="127" t="s">
        <v>817</v>
      </c>
      <c r="C78" s="72" t="s">
        <v>274</v>
      </c>
      <c r="D78" s="45">
        <f t="shared" si="1"/>
        <v>0</v>
      </c>
      <c r="E78" s="45"/>
      <c r="F78" s="77" t="s">
        <v>281</v>
      </c>
    </row>
    <row r="79" spans="1:6" ht="27">
      <c r="A79" s="81">
        <v>4522</v>
      </c>
      <c r="B79" s="127" t="s">
        <v>818</v>
      </c>
      <c r="C79" s="72" t="s">
        <v>275</v>
      </c>
      <c r="D79" s="45">
        <f t="shared" si="1"/>
        <v>0</v>
      </c>
      <c r="E79" s="45"/>
      <c r="F79" s="77" t="s">
        <v>281</v>
      </c>
    </row>
    <row r="80" spans="1:6" ht="41.25" customHeight="1">
      <c r="A80" s="81">
        <v>4530</v>
      </c>
      <c r="B80" s="144" t="s">
        <v>819</v>
      </c>
      <c r="C80" s="139" t="s">
        <v>277</v>
      </c>
      <c r="D80" s="45">
        <f t="shared" si="1"/>
        <v>1700</v>
      </c>
      <c r="E80" s="45">
        <f>SUM(E81:E83)</f>
        <v>1700</v>
      </c>
      <c r="F80" s="77" t="s">
        <v>281</v>
      </c>
    </row>
    <row r="81" spans="1:6" ht="40.5">
      <c r="A81" s="81">
        <v>4531</v>
      </c>
      <c r="B81" s="60" t="s">
        <v>820</v>
      </c>
      <c r="C81" s="140" t="s">
        <v>195</v>
      </c>
      <c r="D81" s="45">
        <f t="shared" si="1"/>
        <v>200</v>
      </c>
      <c r="E81" s="45">
        <v>200</v>
      </c>
      <c r="F81" s="77" t="s">
        <v>281</v>
      </c>
    </row>
    <row r="82" spans="1:6" ht="40.5">
      <c r="A82" s="81">
        <v>4532</v>
      </c>
      <c r="B82" s="60" t="s">
        <v>821</v>
      </c>
      <c r="C82" s="72" t="s">
        <v>196</v>
      </c>
      <c r="D82" s="45">
        <f t="shared" si="1"/>
        <v>400</v>
      </c>
      <c r="E82" s="45">
        <v>400</v>
      </c>
      <c r="F82" s="77" t="s">
        <v>281</v>
      </c>
    </row>
    <row r="83" spans="1:6" ht="25.5" customHeight="1">
      <c r="A83" s="81">
        <v>4533</v>
      </c>
      <c r="B83" s="60" t="s">
        <v>900</v>
      </c>
      <c r="C83" s="72" t="s">
        <v>197</v>
      </c>
      <c r="D83" s="45">
        <f t="shared" si="1"/>
        <v>1100</v>
      </c>
      <c r="E83" s="45">
        <f>SUM(E84,E87,E88)</f>
        <v>1100</v>
      </c>
      <c r="F83" s="77" t="s">
        <v>281</v>
      </c>
    </row>
    <row r="84" spans="1:6" ht="24.75" customHeight="1">
      <c r="A84" s="81">
        <v>4534</v>
      </c>
      <c r="B84" s="62" t="s">
        <v>822</v>
      </c>
      <c r="C84" s="72"/>
      <c r="D84" s="45">
        <f t="shared" si="1"/>
        <v>0</v>
      </c>
      <c r="E84" s="45">
        <f>SUM(E85,E86)</f>
        <v>0</v>
      </c>
      <c r="F84" s="77" t="s">
        <v>281</v>
      </c>
    </row>
    <row r="85" spans="1:6" ht="27" hidden="1">
      <c r="A85" s="85">
        <v>4535</v>
      </c>
      <c r="B85" s="62" t="s">
        <v>823</v>
      </c>
      <c r="C85" s="72"/>
      <c r="D85" s="45">
        <f t="shared" si="1"/>
        <v>0</v>
      </c>
      <c r="E85" s="45"/>
      <c r="F85" s="77" t="s">
        <v>281</v>
      </c>
    </row>
    <row r="86" spans="1:6" ht="13.5">
      <c r="A86" s="81">
        <v>4536</v>
      </c>
      <c r="B86" s="62" t="s">
        <v>824</v>
      </c>
      <c r="C86" s="72"/>
      <c r="D86" s="45">
        <f t="shared" si="1"/>
        <v>0</v>
      </c>
      <c r="E86" s="45"/>
      <c r="F86" s="77" t="s">
        <v>281</v>
      </c>
    </row>
    <row r="87" spans="1:6" ht="13.5">
      <c r="A87" s="81">
        <v>4537</v>
      </c>
      <c r="B87" s="62" t="s">
        <v>825</v>
      </c>
      <c r="C87" s="72"/>
      <c r="D87" s="45">
        <f t="shared" si="1"/>
        <v>0</v>
      </c>
      <c r="E87" s="45"/>
      <c r="F87" s="77" t="s">
        <v>281</v>
      </c>
    </row>
    <row r="88" spans="1:6" ht="13.5">
      <c r="A88" s="81">
        <v>4538</v>
      </c>
      <c r="B88" s="62" t="s">
        <v>826</v>
      </c>
      <c r="C88" s="72"/>
      <c r="D88" s="45">
        <f t="shared" si="1"/>
        <v>1100</v>
      </c>
      <c r="E88" s="45">
        <v>1100</v>
      </c>
      <c r="F88" s="77" t="s">
        <v>281</v>
      </c>
    </row>
    <row r="89" spans="1:6" ht="41.25" customHeight="1">
      <c r="A89" s="81">
        <v>4540</v>
      </c>
      <c r="B89" s="144" t="s">
        <v>827</v>
      </c>
      <c r="C89" s="139" t="s">
        <v>277</v>
      </c>
      <c r="D89" s="45">
        <f t="shared" si="1"/>
        <v>1000</v>
      </c>
      <c r="E89" s="45">
        <f>E91</f>
        <v>1000</v>
      </c>
      <c r="F89" s="77" t="s">
        <v>281</v>
      </c>
    </row>
    <row r="90" spans="1:6" ht="40.5">
      <c r="A90" s="81">
        <v>4541</v>
      </c>
      <c r="B90" s="60" t="s">
        <v>828</v>
      </c>
      <c r="C90" s="72" t="s">
        <v>198</v>
      </c>
      <c r="D90" s="45">
        <f t="shared" si="1"/>
        <v>0</v>
      </c>
      <c r="E90" s="77">
        <v>0</v>
      </c>
      <c r="F90" s="77" t="s">
        <v>281</v>
      </c>
    </row>
    <row r="91" spans="1:6" ht="39" customHeight="1">
      <c r="A91" s="81">
        <v>4542</v>
      </c>
      <c r="B91" s="60" t="s">
        <v>903</v>
      </c>
      <c r="C91" s="72" t="s">
        <v>199</v>
      </c>
      <c r="D91" s="45">
        <f t="shared" si="1"/>
        <v>1000</v>
      </c>
      <c r="E91" s="77">
        <v>1000</v>
      </c>
      <c r="F91" s="77" t="s">
        <v>281</v>
      </c>
    </row>
    <row r="92" spans="1:6" ht="27.75" customHeight="1">
      <c r="A92" s="81">
        <v>4543</v>
      </c>
      <c r="B92" s="60" t="s">
        <v>829</v>
      </c>
      <c r="C92" s="72" t="s">
        <v>200</v>
      </c>
      <c r="D92" s="45">
        <f t="shared" si="1"/>
        <v>0</v>
      </c>
      <c r="E92" s="77">
        <f>E97</f>
        <v>0</v>
      </c>
      <c r="F92" s="77" t="s">
        <v>281</v>
      </c>
    </row>
    <row r="93" spans="1:6" ht="26.25" customHeight="1">
      <c r="A93" s="81">
        <v>4544</v>
      </c>
      <c r="B93" s="62" t="s">
        <v>830</v>
      </c>
      <c r="C93" s="72"/>
      <c r="D93" s="45">
        <f>SUM(E93:F93)</f>
        <v>0</v>
      </c>
      <c r="E93" s="45">
        <f>SUM(E94:E95)</f>
        <v>0</v>
      </c>
      <c r="F93" s="77" t="s">
        <v>281</v>
      </c>
    </row>
    <row r="94" spans="1:6" ht="27" hidden="1">
      <c r="A94" s="85">
        <v>4545</v>
      </c>
      <c r="B94" s="62" t="s">
        <v>823</v>
      </c>
      <c r="C94" s="72"/>
      <c r="D94" s="45">
        <f>SUM(E94:F94)</f>
        <v>0</v>
      </c>
      <c r="E94" s="45"/>
      <c r="F94" s="77" t="s">
        <v>281</v>
      </c>
    </row>
    <row r="95" spans="1:6" ht="13.5">
      <c r="A95" s="81">
        <v>4546</v>
      </c>
      <c r="B95" s="62" t="s">
        <v>831</v>
      </c>
      <c r="C95" s="72"/>
      <c r="D95" s="45">
        <f>SUM(E95:F95)</f>
        <v>0</v>
      </c>
      <c r="E95" s="45"/>
      <c r="F95" s="77" t="s">
        <v>281</v>
      </c>
    </row>
    <row r="96" spans="1:6" ht="13.5">
      <c r="A96" s="81">
        <v>4547</v>
      </c>
      <c r="B96" s="62" t="s">
        <v>825</v>
      </c>
      <c r="C96" s="72"/>
      <c r="D96" s="45">
        <f>SUM(E96:F96)</f>
        <v>0</v>
      </c>
      <c r="E96" s="45"/>
      <c r="F96" s="77" t="s">
        <v>281</v>
      </c>
    </row>
    <row r="97" spans="1:6" ht="13.5">
      <c r="A97" s="81">
        <v>4548</v>
      </c>
      <c r="B97" s="62" t="s">
        <v>826</v>
      </c>
      <c r="C97" s="72"/>
      <c r="D97" s="45">
        <f t="shared" si="1"/>
        <v>0</v>
      </c>
      <c r="E97" s="45"/>
      <c r="F97" s="77" t="s">
        <v>281</v>
      </c>
    </row>
    <row r="98" spans="1:6" ht="40.5" customHeight="1">
      <c r="A98" s="81">
        <v>4600</v>
      </c>
      <c r="B98" s="144" t="s">
        <v>832</v>
      </c>
      <c r="C98" s="139" t="s">
        <v>277</v>
      </c>
      <c r="D98" s="45">
        <f t="shared" si="1"/>
        <v>3870</v>
      </c>
      <c r="E98" s="45">
        <f>SUM(E99+E102+E107)</f>
        <v>3870</v>
      </c>
      <c r="F98" s="77" t="s">
        <v>281</v>
      </c>
    </row>
    <row r="99" spans="1:6" ht="24.75" customHeight="1">
      <c r="A99" s="81">
        <v>4610</v>
      </c>
      <c r="B99" s="147" t="s">
        <v>833</v>
      </c>
      <c r="C99" s="135"/>
      <c r="D99" s="45">
        <f t="shared" si="1"/>
        <v>0</v>
      </c>
      <c r="E99" s="45">
        <f>SUM(E100:E101)</f>
        <v>0</v>
      </c>
      <c r="F99" s="77" t="s">
        <v>282</v>
      </c>
    </row>
    <row r="100" spans="1:6" ht="40.5" customHeight="1">
      <c r="A100" s="81">
        <v>4610</v>
      </c>
      <c r="B100" s="148" t="s">
        <v>834</v>
      </c>
      <c r="C100" s="135" t="s">
        <v>119</v>
      </c>
      <c r="D100" s="45">
        <f t="shared" si="1"/>
        <v>0</v>
      </c>
      <c r="E100" s="45"/>
      <c r="F100" s="77" t="s">
        <v>281</v>
      </c>
    </row>
    <row r="101" spans="1:6" ht="42.75" customHeight="1">
      <c r="A101" s="81">
        <v>4620</v>
      </c>
      <c r="B101" s="149" t="s">
        <v>835</v>
      </c>
      <c r="C101" s="135" t="s">
        <v>154</v>
      </c>
      <c r="D101" s="45">
        <f t="shared" si="1"/>
        <v>0</v>
      </c>
      <c r="E101" s="45"/>
      <c r="F101" s="77" t="s">
        <v>281</v>
      </c>
    </row>
    <row r="102" spans="1:6" ht="39" customHeight="1">
      <c r="A102" s="81">
        <v>4630</v>
      </c>
      <c r="B102" s="144" t="s">
        <v>836</v>
      </c>
      <c r="C102" s="139" t="s">
        <v>277</v>
      </c>
      <c r="D102" s="45">
        <f t="shared" si="1"/>
        <v>3870</v>
      </c>
      <c r="E102" s="45">
        <f>SUM(E103:E106)</f>
        <v>3870</v>
      </c>
      <c r="F102" s="77" t="s">
        <v>281</v>
      </c>
    </row>
    <row r="103" spans="1:6" ht="17.25" customHeight="1">
      <c r="A103" s="81">
        <v>4631</v>
      </c>
      <c r="B103" s="127" t="s">
        <v>837</v>
      </c>
      <c r="C103" s="72" t="s">
        <v>201</v>
      </c>
      <c r="D103" s="45">
        <f t="shared" si="1"/>
        <v>720</v>
      </c>
      <c r="E103" s="45">
        <v>720</v>
      </c>
      <c r="F103" s="77" t="s">
        <v>281</v>
      </c>
    </row>
    <row r="104" spans="1:6" ht="27">
      <c r="A104" s="81">
        <v>4632</v>
      </c>
      <c r="B104" s="115" t="s">
        <v>838</v>
      </c>
      <c r="C104" s="72" t="s">
        <v>202</v>
      </c>
      <c r="D104" s="45">
        <f t="shared" si="1"/>
        <v>0</v>
      </c>
      <c r="E104" s="45">
        <v>0</v>
      </c>
      <c r="F104" s="77" t="s">
        <v>281</v>
      </c>
    </row>
    <row r="105" spans="1:6" ht="13.5">
      <c r="A105" s="81">
        <v>4633</v>
      </c>
      <c r="B105" s="127" t="s">
        <v>839</v>
      </c>
      <c r="C105" s="72" t="s">
        <v>203</v>
      </c>
      <c r="D105" s="45">
        <f aca="true" t="shared" si="2" ref="D105:D152">SUM(E105:F105)</f>
        <v>0</v>
      </c>
      <c r="E105" s="45"/>
      <c r="F105" s="77" t="s">
        <v>281</v>
      </c>
    </row>
    <row r="106" spans="1:6" ht="13.5">
      <c r="A106" s="81">
        <v>4634</v>
      </c>
      <c r="B106" s="127" t="s">
        <v>840</v>
      </c>
      <c r="C106" s="72" t="s">
        <v>103</v>
      </c>
      <c r="D106" s="45">
        <f t="shared" si="2"/>
        <v>3150</v>
      </c>
      <c r="E106" s="45">
        <v>3150</v>
      </c>
      <c r="F106" s="77" t="s">
        <v>281</v>
      </c>
    </row>
    <row r="107" spans="1:6" ht="16.5" customHeight="1">
      <c r="A107" s="81">
        <v>4640</v>
      </c>
      <c r="B107" s="144" t="s">
        <v>904</v>
      </c>
      <c r="C107" s="139" t="s">
        <v>277</v>
      </c>
      <c r="D107" s="45">
        <f t="shared" si="2"/>
        <v>0</v>
      </c>
      <c r="E107" s="45">
        <f>SUM(E108)</f>
        <v>0</v>
      </c>
      <c r="F107" s="77" t="s">
        <v>281</v>
      </c>
    </row>
    <row r="108" spans="1:6" ht="13.5">
      <c r="A108" s="81">
        <v>4641</v>
      </c>
      <c r="B108" s="127" t="s">
        <v>841</v>
      </c>
      <c r="C108" s="72" t="s">
        <v>204</v>
      </c>
      <c r="D108" s="45">
        <f t="shared" si="2"/>
        <v>0</v>
      </c>
      <c r="E108" s="45"/>
      <c r="F108" s="77" t="s">
        <v>281</v>
      </c>
    </row>
    <row r="109" spans="1:6" ht="39.75" customHeight="1">
      <c r="A109" s="81">
        <v>4700</v>
      </c>
      <c r="B109" s="111" t="s">
        <v>842</v>
      </c>
      <c r="C109" s="139" t="s">
        <v>277</v>
      </c>
      <c r="D109" s="45">
        <f>SUM(D110,D113,D118,D120,D123,D125,D127)</f>
        <v>18660.8</v>
      </c>
      <c r="E109" s="45">
        <f>SUM(E110+E113+E118+E120+E123+E125+E127)</f>
        <v>18660.8</v>
      </c>
      <c r="F109" s="45">
        <f>SUM(F127)</f>
        <v>0</v>
      </c>
    </row>
    <row r="110" spans="1:6" ht="39" customHeight="1">
      <c r="A110" s="81">
        <v>4710</v>
      </c>
      <c r="B110" s="111" t="s">
        <v>843</v>
      </c>
      <c r="C110" s="139" t="s">
        <v>277</v>
      </c>
      <c r="D110" s="45">
        <f t="shared" si="2"/>
        <v>415</v>
      </c>
      <c r="E110" s="45">
        <f>SUM(E111:E112)</f>
        <v>415</v>
      </c>
      <c r="F110" s="77" t="s">
        <v>281</v>
      </c>
    </row>
    <row r="111" spans="1:6" ht="41.25" customHeight="1">
      <c r="A111" s="81">
        <v>4711</v>
      </c>
      <c r="B111" s="115" t="s">
        <v>844</v>
      </c>
      <c r="C111" s="72" t="s">
        <v>205</v>
      </c>
      <c r="D111" s="45">
        <f t="shared" si="2"/>
        <v>0</v>
      </c>
      <c r="E111" s="45"/>
      <c r="F111" s="77" t="s">
        <v>281</v>
      </c>
    </row>
    <row r="112" spans="1:6" ht="26.25" customHeight="1">
      <c r="A112" s="81">
        <v>4712</v>
      </c>
      <c r="B112" s="127" t="s">
        <v>845</v>
      </c>
      <c r="C112" s="72" t="s">
        <v>206</v>
      </c>
      <c r="D112" s="45">
        <f t="shared" si="2"/>
        <v>415</v>
      </c>
      <c r="E112" s="45">
        <v>415</v>
      </c>
      <c r="F112" s="77" t="s">
        <v>281</v>
      </c>
    </row>
    <row r="113" spans="1:6" ht="69" customHeight="1">
      <c r="A113" s="81">
        <v>4720</v>
      </c>
      <c r="B113" s="144" t="s">
        <v>846</v>
      </c>
      <c r="C113" s="139" t="s">
        <v>277</v>
      </c>
      <c r="D113" s="45">
        <f t="shared" si="2"/>
        <v>320</v>
      </c>
      <c r="E113" s="45">
        <f>SUM(E114:E117)</f>
        <v>320</v>
      </c>
      <c r="F113" s="77" t="s">
        <v>281</v>
      </c>
    </row>
    <row r="114" spans="1:9" ht="13.5">
      <c r="A114" s="81">
        <v>4721</v>
      </c>
      <c r="B114" s="127" t="s">
        <v>847</v>
      </c>
      <c r="C114" s="72" t="s">
        <v>212</v>
      </c>
      <c r="D114" s="45">
        <f t="shared" si="2"/>
        <v>0</v>
      </c>
      <c r="E114" s="45"/>
      <c r="F114" s="77" t="s">
        <v>281</v>
      </c>
      <c r="I114" s="38">
        <v>4100</v>
      </c>
    </row>
    <row r="115" spans="1:9" ht="13.5">
      <c r="A115" s="81">
        <v>4722</v>
      </c>
      <c r="B115" s="127" t="s">
        <v>848</v>
      </c>
      <c r="C115" s="150">
        <v>4822</v>
      </c>
      <c r="D115" s="45">
        <f t="shared" si="2"/>
        <v>0</v>
      </c>
      <c r="E115" s="45">
        <v>0</v>
      </c>
      <c r="F115" s="77" t="s">
        <v>281</v>
      </c>
      <c r="I115" s="38">
        <v>-220</v>
      </c>
    </row>
    <row r="116" spans="1:6" ht="13.5">
      <c r="A116" s="81">
        <v>4723</v>
      </c>
      <c r="B116" s="127" t="s">
        <v>849</v>
      </c>
      <c r="C116" s="72" t="s">
        <v>213</v>
      </c>
      <c r="D116" s="45">
        <f t="shared" si="2"/>
        <v>320</v>
      </c>
      <c r="E116" s="45">
        <v>320</v>
      </c>
      <c r="F116" s="77" t="s">
        <v>281</v>
      </c>
    </row>
    <row r="117" spans="1:6" ht="28.5" customHeight="1">
      <c r="A117" s="81">
        <v>4724</v>
      </c>
      <c r="B117" s="127" t="s">
        <v>850</v>
      </c>
      <c r="C117" s="72" t="s">
        <v>214</v>
      </c>
      <c r="D117" s="45">
        <f t="shared" si="2"/>
        <v>0</v>
      </c>
      <c r="E117" s="45">
        <v>0</v>
      </c>
      <c r="F117" s="77" t="s">
        <v>281</v>
      </c>
    </row>
    <row r="118" spans="1:6" ht="26.25" customHeight="1">
      <c r="A118" s="81">
        <v>4730</v>
      </c>
      <c r="B118" s="144" t="s">
        <v>905</v>
      </c>
      <c r="C118" s="139" t="s">
        <v>277</v>
      </c>
      <c r="D118" s="45">
        <f t="shared" si="2"/>
        <v>0</v>
      </c>
      <c r="E118" s="45">
        <f>SUM(E119)</f>
        <v>0</v>
      </c>
      <c r="F118" s="77" t="s">
        <v>281</v>
      </c>
    </row>
    <row r="119" spans="1:6" ht="27">
      <c r="A119" s="81">
        <v>4731</v>
      </c>
      <c r="B119" s="146" t="s">
        <v>851</v>
      </c>
      <c r="C119" s="72" t="s">
        <v>216</v>
      </c>
      <c r="D119" s="45">
        <f t="shared" si="2"/>
        <v>0</v>
      </c>
      <c r="E119" s="45"/>
      <c r="F119" s="77" t="s">
        <v>281</v>
      </c>
    </row>
    <row r="120" spans="1:6" ht="55.5" customHeight="1">
      <c r="A120" s="81">
        <v>4740</v>
      </c>
      <c r="B120" s="151" t="s">
        <v>906</v>
      </c>
      <c r="C120" s="139" t="s">
        <v>277</v>
      </c>
      <c r="D120" s="45">
        <f t="shared" si="2"/>
        <v>1500</v>
      </c>
      <c r="E120" s="45">
        <f>SUM(E121:E122)</f>
        <v>1500</v>
      </c>
      <c r="F120" s="77" t="s">
        <v>281</v>
      </c>
    </row>
    <row r="121" spans="1:6" ht="26.25" customHeight="1">
      <c r="A121" s="81">
        <v>4741</v>
      </c>
      <c r="B121" s="127" t="s">
        <v>852</v>
      </c>
      <c r="C121" s="72" t="s">
        <v>217</v>
      </c>
      <c r="D121" s="45">
        <f t="shared" si="2"/>
        <v>750</v>
      </c>
      <c r="E121" s="45">
        <v>750</v>
      </c>
      <c r="F121" s="77" t="s">
        <v>281</v>
      </c>
    </row>
    <row r="122" spans="1:6" ht="27">
      <c r="A122" s="81">
        <v>4742</v>
      </c>
      <c r="B122" s="127" t="s">
        <v>853</v>
      </c>
      <c r="C122" s="72" t="s">
        <v>218</v>
      </c>
      <c r="D122" s="45">
        <f t="shared" si="2"/>
        <v>750</v>
      </c>
      <c r="E122" s="45">
        <v>750</v>
      </c>
      <c r="F122" s="77" t="s">
        <v>281</v>
      </c>
    </row>
    <row r="123" spans="1:6" ht="55.5" customHeight="1">
      <c r="A123" s="81">
        <v>4750</v>
      </c>
      <c r="B123" s="144" t="s">
        <v>901</v>
      </c>
      <c r="C123" s="139" t="s">
        <v>277</v>
      </c>
      <c r="D123" s="45">
        <f t="shared" si="2"/>
        <v>0</v>
      </c>
      <c r="E123" s="45">
        <f>SUM(E124)</f>
        <v>0</v>
      </c>
      <c r="F123" s="77" t="s">
        <v>281</v>
      </c>
    </row>
    <row r="124" spans="1:6" ht="40.5" customHeight="1">
      <c r="A124" s="81">
        <v>4751</v>
      </c>
      <c r="B124" s="127" t="s">
        <v>854</v>
      </c>
      <c r="C124" s="72" t="s">
        <v>219</v>
      </c>
      <c r="D124" s="45">
        <f t="shared" si="2"/>
        <v>0</v>
      </c>
      <c r="E124" s="45"/>
      <c r="F124" s="77" t="s">
        <v>281</v>
      </c>
    </row>
    <row r="125" spans="1:6" ht="21" customHeight="1">
      <c r="A125" s="81">
        <v>4760</v>
      </c>
      <c r="B125" s="151" t="s">
        <v>907</v>
      </c>
      <c r="C125" s="139" t="s">
        <v>277</v>
      </c>
      <c r="D125" s="45">
        <f t="shared" si="2"/>
        <v>0</v>
      </c>
      <c r="E125" s="45"/>
      <c r="F125" s="77" t="s">
        <v>281</v>
      </c>
    </row>
    <row r="126" spans="1:6" ht="13.5">
      <c r="A126" s="81">
        <v>4761</v>
      </c>
      <c r="B126" s="127" t="s">
        <v>855</v>
      </c>
      <c r="C126" s="72" t="s">
        <v>220</v>
      </c>
      <c r="D126" s="45">
        <f t="shared" si="2"/>
        <v>0</v>
      </c>
      <c r="E126" s="45"/>
      <c r="F126" s="77" t="s">
        <v>281</v>
      </c>
    </row>
    <row r="127" spans="1:6" ht="18.75" customHeight="1">
      <c r="A127" s="81">
        <v>4770</v>
      </c>
      <c r="B127" s="144" t="s">
        <v>908</v>
      </c>
      <c r="C127" s="139" t="s">
        <v>277</v>
      </c>
      <c r="D127" s="45">
        <f>SUM(D128)</f>
        <v>16425.8</v>
      </c>
      <c r="E127" s="45">
        <f>SUM(E128)</f>
        <v>16425.8</v>
      </c>
      <c r="F127" s="45">
        <f>SUM(F128)</f>
        <v>0</v>
      </c>
    </row>
    <row r="128" spans="1:36" ht="13.5" customHeight="1">
      <c r="A128" s="81">
        <v>4771</v>
      </c>
      <c r="B128" s="127" t="s">
        <v>856</v>
      </c>
      <c r="C128" s="72" t="s">
        <v>221</v>
      </c>
      <c r="D128" s="45">
        <f>SUM(E128,-E129,F128)</f>
        <v>16425.8</v>
      </c>
      <c r="E128" s="45">
        <v>16425.8</v>
      </c>
      <c r="F128" s="45"/>
      <c r="AJ128" s="145"/>
    </row>
    <row r="129" spans="1:36" ht="39" customHeight="1">
      <c r="A129" s="81">
        <v>4772</v>
      </c>
      <c r="B129" s="146" t="s">
        <v>857</v>
      </c>
      <c r="C129" s="139" t="s">
        <v>277</v>
      </c>
      <c r="D129" s="45"/>
      <c r="E129" s="45"/>
      <c r="F129" s="45"/>
      <c r="AJ129" s="142"/>
    </row>
    <row r="130" spans="1:6" s="130" customFormat="1" ht="33" customHeight="1">
      <c r="A130" s="81">
        <v>5000</v>
      </c>
      <c r="B130" s="152" t="s">
        <v>858</v>
      </c>
      <c r="C130" s="139" t="s">
        <v>277</v>
      </c>
      <c r="D130" s="45">
        <f t="shared" si="2"/>
        <v>144700</v>
      </c>
      <c r="E130" s="89" t="s">
        <v>281</v>
      </c>
      <c r="F130" s="45">
        <f>SUM(F131+F145+F150+F152)</f>
        <v>144700</v>
      </c>
    </row>
    <row r="131" spans="1:6" ht="25.5" customHeight="1">
      <c r="A131" s="81">
        <v>5100</v>
      </c>
      <c r="B131" s="127" t="s">
        <v>859</v>
      </c>
      <c r="C131" s="139" t="s">
        <v>277</v>
      </c>
      <c r="D131" s="45">
        <f t="shared" si="2"/>
        <v>142300</v>
      </c>
      <c r="E131" s="77" t="s">
        <v>281</v>
      </c>
      <c r="F131" s="45">
        <f>SUM(F132+F136+F140)</f>
        <v>142300</v>
      </c>
    </row>
    <row r="132" spans="1:6" ht="27" customHeight="1">
      <c r="A132" s="81">
        <v>5110</v>
      </c>
      <c r="B132" s="144" t="s">
        <v>860</v>
      </c>
      <c r="C132" s="139" t="s">
        <v>277</v>
      </c>
      <c r="D132" s="45">
        <f t="shared" si="2"/>
        <v>130480</v>
      </c>
      <c r="E132" s="77" t="s">
        <v>281</v>
      </c>
      <c r="F132" s="45">
        <f>SUM(F133:F135)</f>
        <v>130480</v>
      </c>
    </row>
    <row r="133" spans="1:6" ht="13.5">
      <c r="A133" s="81">
        <v>5111</v>
      </c>
      <c r="B133" s="127" t="s">
        <v>861</v>
      </c>
      <c r="C133" s="153" t="s">
        <v>222</v>
      </c>
      <c r="D133" s="45">
        <f t="shared" si="2"/>
        <v>0</v>
      </c>
      <c r="E133" s="77" t="s">
        <v>281</v>
      </c>
      <c r="F133" s="45"/>
    </row>
    <row r="134" spans="1:36" ht="13.5">
      <c r="A134" s="81">
        <v>5112</v>
      </c>
      <c r="B134" s="127" t="s">
        <v>862</v>
      </c>
      <c r="C134" s="153" t="s">
        <v>223</v>
      </c>
      <c r="D134" s="45">
        <f t="shared" si="2"/>
        <v>130480</v>
      </c>
      <c r="E134" s="77" t="s">
        <v>281</v>
      </c>
      <c r="F134" s="45">
        <v>130480</v>
      </c>
      <c r="H134" s="46"/>
      <c r="AJ134" s="142"/>
    </row>
    <row r="135" spans="1:6" ht="27">
      <c r="A135" s="81">
        <v>5113</v>
      </c>
      <c r="B135" s="127" t="s">
        <v>863</v>
      </c>
      <c r="C135" s="153" t="s">
        <v>224</v>
      </c>
      <c r="D135" s="45">
        <f t="shared" si="2"/>
        <v>0</v>
      </c>
      <c r="E135" s="77" t="s">
        <v>281</v>
      </c>
      <c r="F135" s="45">
        <v>0</v>
      </c>
    </row>
    <row r="136" spans="1:6" ht="27" customHeight="1">
      <c r="A136" s="81">
        <v>5120</v>
      </c>
      <c r="B136" s="144" t="s">
        <v>864</v>
      </c>
      <c r="C136" s="139" t="s">
        <v>277</v>
      </c>
      <c r="D136" s="45">
        <f t="shared" si="2"/>
        <v>6975</v>
      </c>
      <c r="E136" s="77" t="s">
        <v>281</v>
      </c>
      <c r="F136" s="45">
        <f>F137+F138+F139</f>
        <v>6975</v>
      </c>
    </row>
    <row r="137" spans="1:36" ht="13.5">
      <c r="A137" s="81">
        <v>5121</v>
      </c>
      <c r="B137" s="127" t="s">
        <v>865</v>
      </c>
      <c r="C137" s="153" t="s">
        <v>225</v>
      </c>
      <c r="D137" s="45">
        <f t="shared" si="2"/>
        <v>3500</v>
      </c>
      <c r="E137" s="77" t="s">
        <v>281</v>
      </c>
      <c r="F137" s="45">
        <v>3500</v>
      </c>
      <c r="AJ137" s="142"/>
    </row>
    <row r="138" spans="1:6" ht="13.5">
      <c r="A138" s="81">
        <v>5122</v>
      </c>
      <c r="B138" s="127" t="s">
        <v>866</v>
      </c>
      <c r="C138" s="153" t="s">
        <v>226</v>
      </c>
      <c r="D138" s="45">
        <f t="shared" si="2"/>
        <v>1000</v>
      </c>
      <c r="E138" s="77" t="s">
        <v>281</v>
      </c>
      <c r="F138" s="45">
        <v>1000</v>
      </c>
    </row>
    <row r="139" spans="1:6" ht="13.5">
      <c r="A139" s="81">
        <v>5123</v>
      </c>
      <c r="B139" s="127" t="s">
        <v>867</v>
      </c>
      <c r="C139" s="153" t="s">
        <v>227</v>
      </c>
      <c r="D139" s="45">
        <f t="shared" si="2"/>
        <v>2475</v>
      </c>
      <c r="E139" s="77" t="s">
        <v>281</v>
      </c>
      <c r="F139" s="45">
        <v>2475</v>
      </c>
    </row>
    <row r="140" spans="1:6" ht="26.25" customHeight="1">
      <c r="A140" s="81">
        <v>5130</v>
      </c>
      <c r="B140" s="144" t="s">
        <v>868</v>
      </c>
      <c r="C140" s="139" t="s">
        <v>277</v>
      </c>
      <c r="D140" s="45">
        <f t="shared" si="2"/>
        <v>4845</v>
      </c>
      <c r="E140" s="77" t="s">
        <v>281</v>
      </c>
      <c r="F140" s="45">
        <v>4845</v>
      </c>
    </row>
    <row r="141" spans="1:6" ht="13.5">
      <c r="A141" s="81">
        <v>5131</v>
      </c>
      <c r="B141" s="127" t="s">
        <v>869</v>
      </c>
      <c r="C141" s="153" t="s">
        <v>228</v>
      </c>
      <c r="D141" s="45">
        <f t="shared" si="2"/>
        <v>0</v>
      </c>
      <c r="E141" s="77" t="s">
        <v>281</v>
      </c>
      <c r="F141" s="45"/>
    </row>
    <row r="142" spans="1:8" ht="13.5">
      <c r="A142" s="81">
        <v>5132</v>
      </c>
      <c r="B142" s="127" t="s">
        <v>870</v>
      </c>
      <c r="C142" s="153" t="s">
        <v>229</v>
      </c>
      <c r="D142" s="45">
        <f t="shared" si="2"/>
        <v>0</v>
      </c>
      <c r="E142" s="77" t="s">
        <v>281</v>
      </c>
      <c r="F142" s="45"/>
      <c r="H142" s="94"/>
    </row>
    <row r="143" spans="1:6" ht="13.5" customHeight="1">
      <c r="A143" s="81">
        <v>5133</v>
      </c>
      <c r="B143" s="127" t="s">
        <v>871</v>
      </c>
      <c r="C143" s="153" t="s">
        <v>234</v>
      </c>
      <c r="D143" s="45">
        <f t="shared" si="2"/>
        <v>0</v>
      </c>
      <c r="E143" s="77" t="s">
        <v>281</v>
      </c>
      <c r="F143" s="45">
        <v>0</v>
      </c>
    </row>
    <row r="144" spans="1:36" ht="13.5">
      <c r="A144" s="81">
        <v>5134</v>
      </c>
      <c r="B144" s="127" t="s">
        <v>872</v>
      </c>
      <c r="C144" s="153" t="s">
        <v>235</v>
      </c>
      <c r="D144" s="45">
        <f t="shared" si="2"/>
        <v>6000</v>
      </c>
      <c r="E144" s="77" t="s">
        <v>281</v>
      </c>
      <c r="F144" s="45">
        <v>6000</v>
      </c>
      <c r="AJ144" s="154"/>
    </row>
    <row r="145" spans="1:6" ht="28.5" customHeight="1">
      <c r="A145" s="81">
        <v>5200</v>
      </c>
      <c r="B145" s="144" t="s">
        <v>909</v>
      </c>
      <c r="C145" s="139" t="s">
        <v>277</v>
      </c>
      <c r="D145" s="45">
        <f t="shared" si="2"/>
        <v>2400</v>
      </c>
      <c r="E145" s="77" t="s">
        <v>281</v>
      </c>
      <c r="F145" s="45">
        <f>SUM(F146:F149)</f>
        <v>2400</v>
      </c>
    </row>
    <row r="146" spans="1:6" ht="27">
      <c r="A146" s="81">
        <v>5211</v>
      </c>
      <c r="B146" s="127" t="s">
        <v>873</v>
      </c>
      <c r="C146" s="153" t="s">
        <v>230</v>
      </c>
      <c r="D146" s="45">
        <f t="shared" si="2"/>
        <v>0</v>
      </c>
      <c r="E146" s="77" t="s">
        <v>281</v>
      </c>
      <c r="F146" s="45"/>
    </row>
    <row r="147" spans="1:6" ht="13.5">
      <c r="A147" s="81">
        <v>5221</v>
      </c>
      <c r="B147" s="127" t="s">
        <v>874</v>
      </c>
      <c r="C147" s="153" t="s">
        <v>231</v>
      </c>
      <c r="D147" s="45">
        <f t="shared" si="2"/>
        <v>2400</v>
      </c>
      <c r="E147" s="77" t="s">
        <v>281</v>
      </c>
      <c r="F147" s="45">
        <v>2400</v>
      </c>
    </row>
    <row r="148" spans="1:6" ht="27" customHeight="1">
      <c r="A148" s="81">
        <v>5231</v>
      </c>
      <c r="B148" s="127" t="s">
        <v>875</v>
      </c>
      <c r="C148" s="153" t="s">
        <v>232</v>
      </c>
      <c r="D148" s="45">
        <f t="shared" si="2"/>
        <v>0</v>
      </c>
      <c r="E148" s="77" t="s">
        <v>281</v>
      </c>
      <c r="F148" s="45"/>
    </row>
    <row r="149" spans="1:6" ht="14.25" customHeight="1">
      <c r="A149" s="81">
        <v>5241</v>
      </c>
      <c r="B149" s="127" t="s">
        <v>876</v>
      </c>
      <c r="C149" s="153" t="s">
        <v>233</v>
      </c>
      <c r="D149" s="45">
        <f t="shared" si="2"/>
        <v>0</v>
      </c>
      <c r="E149" s="77" t="s">
        <v>281</v>
      </c>
      <c r="F149" s="45"/>
    </row>
    <row r="150" spans="1:6" ht="26.25" customHeight="1">
      <c r="A150" s="81">
        <v>5300</v>
      </c>
      <c r="B150" s="144" t="s">
        <v>877</v>
      </c>
      <c r="C150" s="139" t="s">
        <v>277</v>
      </c>
      <c r="D150" s="45">
        <f t="shared" si="2"/>
        <v>0</v>
      </c>
      <c r="E150" s="77" t="s">
        <v>281</v>
      </c>
      <c r="F150" s="45">
        <f>SUM(F151)</f>
        <v>0</v>
      </c>
    </row>
    <row r="151" spans="1:6" ht="13.5">
      <c r="A151" s="81">
        <v>5311</v>
      </c>
      <c r="B151" s="127" t="s">
        <v>878</v>
      </c>
      <c r="C151" s="153" t="s">
        <v>236</v>
      </c>
      <c r="D151" s="45">
        <f t="shared" si="2"/>
        <v>0</v>
      </c>
      <c r="E151" s="77" t="s">
        <v>281</v>
      </c>
      <c r="F151" s="45"/>
    </row>
    <row r="152" spans="1:6" ht="41.25" customHeight="1">
      <c r="A152" s="81">
        <v>5400</v>
      </c>
      <c r="B152" s="144" t="s">
        <v>879</v>
      </c>
      <c r="C152" s="139" t="s">
        <v>277</v>
      </c>
      <c r="D152" s="45">
        <f t="shared" si="2"/>
        <v>0</v>
      </c>
      <c r="E152" s="77" t="s">
        <v>281</v>
      </c>
      <c r="F152" s="45">
        <f>SUM(F153:F156)</f>
        <v>0</v>
      </c>
    </row>
    <row r="153" spans="1:6" ht="13.5">
      <c r="A153" s="81">
        <v>5411</v>
      </c>
      <c r="B153" s="127" t="s">
        <v>880</v>
      </c>
      <c r="C153" s="153" t="s">
        <v>237</v>
      </c>
      <c r="D153" s="45">
        <f aca="true" t="shared" si="3" ref="D153:D174">SUM(E153:F153)</f>
        <v>0</v>
      </c>
      <c r="E153" s="77" t="s">
        <v>281</v>
      </c>
      <c r="F153" s="45"/>
    </row>
    <row r="154" spans="1:6" ht="13.5">
      <c r="A154" s="81">
        <v>5421</v>
      </c>
      <c r="B154" s="127" t="s">
        <v>881</v>
      </c>
      <c r="C154" s="153" t="s">
        <v>238</v>
      </c>
      <c r="D154" s="45">
        <f t="shared" si="3"/>
        <v>0</v>
      </c>
      <c r="E154" s="77" t="s">
        <v>281</v>
      </c>
      <c r="F154" s="45"/>
    </row>
    <row r="155" spans="1:6" ht="13.5">
      <c r="A155" s="81">
        <v>5431</v>
      </c>
      <c r="B155" s="127" t="s">
        <v>882</v>
      </c>
      <c r="C155" s="153" t="s">
        <v>239</v>
      </c>
      <c r="D155" s="45">
        <f t="shared" si="3"/>
        <v>0</v>
      </c>
      <c r="E155" s="77" t="s">
        <v>281</v>
      </c>
      <c r="F155" s="45"/>
    </row>
    <row r="156" spans="1:6" ht="13.5">
      <c r="A156" s="81">
        <v>5441</v>
      </c>
      <c r="B156" s="155" t="s">
        <v>883</v>
      </c>
      <c r="C156" s="153" t="s">
        <v>240</v>
      </c>
      <c r="D156" s="45">
        <f t="shared" si="3"/>
        <v>0</v>
      </c>
      <c r="E156" s="77" t="s">
        <v>281</v>
      </c>
      <c r="F156" s="45"/>
    </row>
    <row r="157" spans="1:6" s="159" customFormat="1" ht="66.75" customHeight="1">
      <c r="A157" s="156" t="s">
        <v>104</v>
      </c>
      <c r="B157" s="157" t="s">
        <v>1019</v>
      </c>
      <c r="C157" s="156" t="s">
        <v>277</v>
      </c>
      <c r="D157" s="45">
        <f t="shared" si="3"/>
        <v>-24952.604</v>
      </c>
      <c r="E157" s="158" t="s">
        <v>276</v>
      </c>
      <c r="F157" s="45">
        <f>SUM(F158,F162,F168,F170)</f>
        <v>-24952.604</v>
      </c>
    </row>
    <row r="158" spans="1:6" ht="51" customHeight="1">
      <c r="A158" s="160" t="s">
        <v>105</v>
      </c>
      <c r="B158" s="161" t="s">
        <v>1020</v>
      </c>
      <c r="C158" s="162" t="s">
        <v>277</v>
      </c>
      <c r="D158" s="45">
        <f t="shared" si="3"/>
        <v>-117.26</v>
      </c>
      <c r="E158" s="163" t="s">
        <v>276</v>
      </c>
      <c r="F158" s="45">
        <f>SUM(F159:F161)</f>
        <v>-117.26</v>
      </c>
    </row>
    <row r="159" spans="1:6" ht="14.25">
      <c r="A159" s="160" t="s">
        <v>106</v>
      </c>
      <c r="B159" s="164" t="s">
        <v>884</v>
      </c>
      <c r="C159" s="165" t="s">
        <v>157</v>
      </c>
      <c r="D159" s="45">
        <f t="shared" si="3"/>
        <v>-117.26</v>
      </c>
      <c r="E159" s="163" t="s">
        <v>276</v>
      </c>
      <c r="F159" s="45">
        <v>-117.26</v>
      </c>
    </row>
    <row r="160" spans="1:6" s="166" customFormat="1" ht="15" customHeight="1">
      <c r="A160" s="160" t="s">
        <v>107</v>
      </c>
      <c r="B160" s="164" t="s">
        <v>885</v>
      </c>
      <c r="C160" s="165" t="s">
        <v>158</v>
      </c>
      <c r="D160" s="45">
        <f t="shared" si="3"/>
        <v>0</v>
      </c>
      <c r="E160" s="163" t="s">
        <v>276</v>
      </c>
      <c r="F160" s="45"/>
    </row>
    <row r="161" spans="1:6" ht="28.5">
      <c r="A161" s="167" t="s">
        <v>108</v>
      </c>
      <c r="B161" s="164" t="s">
        <v>886</v>
      </c>
      <c r="C161" s="165" t="s">
        <v>159</v>
      </c>
      <c r="D161" s="45">
        <f t="shared" si="3"/>
        <v>0</v>
      </c>
      <c r="E161" s="163" t="s">
        <v>276</v>
      </c>
      <c r="F161" s="45"/>
    </row>
    <row r="162" spans="1:6" ht="49.5" customHeight="1">
      <c r="A162" s="167" t="s">
        <v>109</v>
      </c>
      <c r="B162" s="157" t="s">
        <v>1021</v>
      </c>
      <c r="C162" s="162" t="s">
        <v>277</v>
      </c>
      <c r="D162" s="45">
        <f t="shared" si="3"/>
        <v>0</v>
      </c>
      <c r="E162" s="163" t="s">
        <v>276</v>
      </c>
      <c r="F162" s="45">
        <f>SUM(F163:F164)</f>
        <v>0</v>
      </c>
    </row>
    <row r="163" spans="1:6" ht="28.5">
      <c r="A163" s="167" t="s">
        <v>110</v>
      </c>
      <c r="B163" s="164" t="s">
        <v>887</v>
      </c>
      <c r="C163" s="168" t="s">
        <v>160</v>
      </c>
      <c r="D163" s="45">
        <f t="shared" si="3"/>
        <v>0</v>
      </c>
      <c r="E163" s="163" t="s">
        <v>276</v>
      </c>
      <c r="F163" s="45"/>
    </row>
    <row r="164" spans="1:6" ht="30.75" customHeight="1">
      <c r="A164" s="167" t="s">
        <v>111</v>
      </c>
      <c r="B164" s="164" t="s">
        <v>888</v>
      </c>
      <c r="C164" s="162" t="s">
        <v>277</v>
      </c>
      <c r="D164" s="45">
        <f t="shared" si="3"/>
        <v>0</v>
      </c>
      <c r="E164" s="163" t="s">
        <v>276</v>
      </c>
      <c r="F164" s="45">
        <f>SUM(F165:F167)</f>
        <v>0</v>
      </c>
    </row>
    <row r="165" spans="1:6" ht="14.25" customHeight="1">
      <c r="A165" s="167" t="s">
        <v>112</v>
      </c>
      <c r="B165" s="169" t="s">
        <v>889</v>
      </c>
      <c r="C165" s="165" t="s">
        <v>163</v>
      </c>
      <c r="D165" s="45">
        <f t="shared" si="3"/>
        <v>0</v>
      </c>
      <c r="E165" s="163" t="s">
        <v>276</v>
      </c>
      <c r="F165" s="45"/>
    </row>
    <row r="166" spans="1:6" ht="27">
      <c r="A166" s="170" t="s">
        <v>113</v>
      </c>
      <c r="B166" s="169" t="s">
        <v>890</v>
      </c>
      <c r="C166" s="168" t="s">
        <v>164</v>
      </c>
      <c r="D166" s="45">
        <f t="shared" si="3"/>
        <v>0</v>
      </c>
      <c r="E166" s="163" t="s">
        <v>276</v>
      </c>
      <c r="F166" s="45"/>
    </row>
    <row r="167" spans="1:6" ht="27">
      <c r="A167" s="167" t="s">
        <v>114</v>
      </c>
      <c r="B167" s="171" t="s">
        <v>891</v>
      </c>
      <c r="C167" s="168" t="s">
        <v>165</v>
      </c>
      <c r="D167" s="45">
        <f t="shared" si="3"/>
        <v>0</v>
      </c>
      <c r="E167" s="163" t="s">
        <v>276</v>
      </c>
      <c r="F167" s="45"/>
    </row>
    <row r="168" spans="1:6" ht="49.5" customHeight="1">
      <c r="A168" s="167" t="s">
        <v>115</v>
      </c>
      <c r="B168" s="161" t="s">
        <v>1022</v>
      </c>
      <c r="C168" s="162" t="s">
        <v>277</v>
      </c>
      <c r="D168" s="45">
        <f t="shared" si="3"/>
        <v>0</v>
      </c>
      <c r="E168" s="163" t="s">
        <v>276</v>
      </c>
      <c r="F168" s="45">
        <f>SUM(F169)</f>
        <v>0</v>
      </c>
    </row>
    <row r="169" spans="1:6" ht="28.5">
      <c r="A169" s="170" t="s">
        <v>116</v>
      </c>
      <c r="B169" s="164" t="s">
        <v>892</v>
      </c>
      <c r="C169" s="172" t="s">
        <v>166</v>
      </c>
      <c r="D169" s="45">
        <f t="shared" si="3"/>
        <v>0</v>
      </c>
      <c r="E169" s="163" t="s">
        <v>276</v>
      </c>
      <c r="F169" s="45"/>
    </row>
    <row r="170" spans="1:6" ht="51.75" customHeight="1">
      <c r="A170" s="167" t="s">
        <v>117</v>
      </c>
      <c r="B170" s="161" t="s">
        <v>1023</v>
      </c>
      <c r="C170" s="162" t="s">
        <v>277</v>
      </c>
      <c r="D170" s="45">
        <f t="shared" si="3"/>
        <v>-24835.344</v>
      </c>
      <c r="E170" s="163" t="s">
        <v>276</v>
      </c>
      <c r="F170" s="45">
        <f>SUM(F171:F174)</f>
        <v>-24835.344</v>
      </c>
    </row>
    <row r="171" spans="1:36" ht="14.25">
      <c r="A171" s="167" t="s">
        <v>118</v>
      </c>
      <c r="B171" s="164" t="s">
        <v>893</v>
      </c>
      <c r="C171" s="165" t="s">
        <v>167</v>
      </c>
      <c r="D171" s="45">
        <f t="shared" si="3"/>
        <v>-24835.344</v>
      </c>
      <c r="E171" s="163" t="s">
        <v>276</v>
      </c>
      <c r="F171" s="45">
        <v>-24835.344</v>
      </c>
      <c r="AJ171" s="142"/>
    </row>
    <row r="172" spans="1:6" ht="25.5" customHeight="1">
      <c r="A172" s="170" t="s">
        <v>120</v>
      </c>
      <c r="B172" s="164" t="s">
        <v>894</v>
      </c>
      <c r="C172" s="172" t="s">
        <v>168</v>
      </c>
      <c r="D172" s="45">
        <f t="shared" si="3"/>
        <v>0</v>
      </c>
      <c r="E172" s="163" t="s">
        <v>276</v>
      </c>
      <c r="F172" s="45"/>
    </row>
    <row r="173" spans="1:6" ht="41.25" customHeight="1">
      <c r="A173" s="167" t="s">
        <v>121</v>
      </c>
      <c r="B173" s="164" t="s">
        <v>895</v>
      </c>
      <c r="C173" s="168" t="s">
        <v>169</v>
      </c>
      <c r="D173" s="45">
        <f t="shared" si="3"/>
        <v>0</v>
      </c>
      <c r="E173" s="163" t="s">
        <v>276</v>
      </c>
      <c r="F173" s="45"/>
    </row>
    <row r="174" spans="1:6" ht="28.5">
      <c r="A174" s="167" t="s">
        <v>122</v>
      </c>
      <c r="B174" s="164" t="s">
        <v>896</v>
      </c>
      <c r="C174" s="168" t="s">
        <v>170</v>
      </c>
      <c r="D174" s="45">
        <f t="shared" si="3"/>
        <v>0</v>
      </c>
      <c r="E174" s="163" t="s">
        <v>276</v>
      </c>
      <c r="F174" s="45"/>
    </row>
    <row r="175" spans="1:5" s="93" customFormat="1" ht="14.25">
      <c r="A175" s="173"/>
      <c r="B175" s="174"/>
      <c r="C175" s="175"/>
      <c r="E175" s="176"/>
    </row>
    <row r="176" s="93" customFormat="1" ht="8.25" customHeight="1">
      <c r="C176" s="92"/>
    </row>
    <row r="177" s="93" customFormat="1" ht="13.5" hidden="1">
      <c r="C177" s="92"/>
    </row>
    <row r="178" s="93" customFormat="1" ht="13.5" hidden="1">
      <c r="C178" s="92"/>
    </row>
    <row r="179" s="93" customFormat="1" ht="13.5" hidden="1">
      <c r="C179" s="92"/>
    </row>
    <row r="180" s="93" customFormat="1" ht="13.5" hidden="1">
      <c r="C180" s="92"/>
    </row>
    <row r="181" s="93" customFormat="1" ht="13.5" hidden="1">
      <c r="C181" s="92"/>
    </row>
    <row r="182" s="93" customFormat="1" ht="13.5" hidden="1">
      <c r="C182" s="92"/>
    </row>
    <row r="183" s="93" customFormat="1" ht="13.5" hidden="1">
      <c r="C183" s="92"/>
    </row>
    <row r="184" s="93" customFormat="1" ht="3" customHeight="1">
      <c r="C184" s="92"/>
    </row>
    <row r="185" s="93" customFormat="1" ht="13.5" hidden="1">
      <c r="C185" s="92"/>
    </row>
    <row r="186" s="93" customFormat="1" ht="13.5" hidden="1">
      <c r="C186" s="92"/>
    </row>
    <row r="187" s="93" customFormat="1" ht="13.5" hidden="1">
      <c r="C187" s="92"/>
    </row>
    <row r="188" s="93" customFormat="1" ht="13.5" hidden="1">
      <c r="C188" s="92"/>
    </row>
    <row r="189" s="93" customFormat="1" ht="13.5" hidden="1">
      <c r="C189" s="92"/>
    </row>
    <row r="190" s="93" customFormat="1" ht="13.5" hidden="1">
      <c r="C190" s="92"/>
    </row>
    <row r="191" s="93" customFormat="1" ht="13.5" hidden="1">
      <c r="C191" s="92"/>
    </row>
    <row r="192" s="93" customFormat="1" ht="0.75" customHeight="1">
      <c r="C192" s="92"/>
    </row>
    <row r="193" s="93" customFormat="1" ht="13.5" hidden="1">
      <c r="C193" s="92"/>
    </row>
    <row r="194" s="93" customFormat="1" ht="13.5" hidden="1">
      <c r="C194" s="92"/>
    </row>
    <row r="195" s="93" customFormat="1" ht="13.5" hidden="1">
      <c r="C195" s="92"/>
    </row>
    <row r="196" s="93" customFormat="1" ht="13.5" hidden="1">
      <c r="C196" s="92"/>
    </row>
    <row r="197" s="93" customFormat="1" ht="13.5" hidden="1">
      <c r="C197" s="92"/>
    </row>
    <row r="198" s="93" customFormat="1" ht="13.5" hidden="1">
      <c r="C198" s="92"/>
    </row>
    <row r="199" s="93" customFormat="1" ht="10.5" customHeight="1" hidden="1">
      <c r="C199" s="92"/>
    </row>
    <row r="200" s="93" customFormat="1" ht="5.25" customHeight="1" hidden="1">
      <c r="C200" s="92"/>
    </row>
    <row r="201" s="93" customFormat="1" ht="13.5" hidden="1">
      <c r="C201" s="92"/>
    </row>
    <row r="202" s="93" customFormat="1" ht="13.5" hidden="1">
      <c r="C202" s="92"/>
    </row>
    <row r="203" s="93" customFormat="1" ht="13.5" hidden="1">
      <c r="C203" s="92"/>
    </row>
    <row r="204" s="93" customFormat="1" ht="13.5" hidden="1">
      <c r="C204" s="92"/>
    </row>
    <row r="205" s="93" customFormat="1" ht="13.5" hidden="1">
      <c r="C205" s="92"/>
    </row>
    <row r="206" s="93" customFormat="1" ht="13.5" hidden="1">
      <c r="C206" s="92"/>
    </row>
    <row r="207" s="93" customFormat="1" ht="13.5" hidden="1">
      <c r="C207" s="92"/>
    </row>
    <row r="208" s="93" customFormat="1" ht="13.5" hidden="1">
      <c r="C208" s="92"/>
    </row>
    <row r="209" s="93" customFormat="1" ht="13.5" hidden="1">
      <c r="C209" s="92"/>
    </row>
    <row r="210" s="93" customFormat="1" ht="13.5" hidden="1">
      <c r="C210" s="92"/>
    </row>
    <row r="211" s="93" customFormat="1" ht="13.5" hidden="1">
      <c r="C211" s="92"/>
    </row>
    <row r="212" s="93" customFormat="1" ht="13.5" hidden="1">
      <c r="C212" s="92"/>
    </row>
    <row r="213" s="93" customFormat="1" ht="13.5" hidden="1">
      <c r="C213" s="92"/>
    </row>
    <row r="214" s="93" customFormat="1" ht="13.5" hidden="1">
      <c r="C214" s="92"/>
    </row>
    <row r="215" s="93" customFormat="1" ht="11.25" customHeight="1" hidden="1">
      <c r="C215" s="92"/>
    </row>
    <row r="216" s="93" customFormat="1" ht="13.5" hidden="1">
      <c r="C216" s="92"/>
    </row>
    <row r="217" s="93" customFormat="1" ht="13.5" hidden="1">
      <c r="C217" s="92"/>
    </row>
    <row r="218" s="93" customFormat="1" ht="13.5" hidden="1">
      <c r="C218" s="92"/>
    </row>
    <row r="219" s="93" customFormat="1" ht="13.5" hidden="1">
      <c r="C219" s="92"/>
    </row>
    <row r="220" s="93" customFormat="1" ht="13.5" hidden="1">
      <c r="C220" s="92"/>
    </row>
    <row r="221" s="93" customFormat="1" ht="13.5" hidden="1">
      <c r="C221" s="92"/>
    </row>
    <row r="222" s="93" customFormat="1" ht="13.5" hidden="1">
      <c r="C222" s="92"/>
    </row>
    <row r="223" s="93" customFormat="1" ht="13.5" hidden="1">
      <c r="C223" s="92"/>
    </row>
    <row r="224" s="93" customFormat="1" ht="13.5" hidden="1">
      <c r="C224" s="92"/>
    </row>
    <row r="225" s="93" customFormat="1" ht="13.5" hidden="1">
      <c r="C225" s="92"/>
    </row>
    <row r="226" s="93" customFormat="1" ht="1.5" customHeight="1" hidden="1">
      <c r="C226" s="92"/>
    </row>
    <row r="227" s="93" customFormat="1" ht="13.5" hidden="1">
      <c r="C227" s="92"/>
    </row>
    <row r="228" s="93" customFormat="1" ht="13.5" hidden="1">
      <c r="C228" s="92"/>
    </row>
    <row r="229" s="93" customFormat="1" ht="13.5" hidden="1">
      <c r="C229" s="92"/>
    </row>
    <row r="230" s="93" customFormat="1" ht="13.5" hidden="1">
      <c r="C230" s="92"/>
    </row>
    <row r="231" s="93" customFormat="1" ht="13.5" hidden="1">
      <c r="C231" s="92"/>
    </row>
    <row r="232" s="93" customFormat="1" ht="13.5" hidden="1">
      <c r="C232" s="92"/>
    </row>
    <row r="233" s="93" customFormat="1" ht="13.5" hidden="1">
      <c r="C233" s="92"/>
    </row>
    <row r="234" s="93" customFormat="1" ht="13.5" hidden="1">
      <c r="C234" s="92"/>
    </row>
    <row r="235" s="93" customFormat="1" ht="13.5" hidden="1">
      <c r="C235" s="92"/>
    </row>
    <row r="236" s="93" customFormat="1" ht="13.5" hidden="1">
      <c r="C236" s="92"/>
    </row>
    <row r="237" s="93" customFormat="1" ht="13.5" hidden="1">
      <c r="C237" s="92"/>
    </row>
    <row r="238" s="93" customFormat="1" ht="13.5" hidden="1">
      <c r="C238" s="92"/>
    </row>
    <row r="239" s="93" customFormat="1" ht="13.5" hidden="1">
      <c r="C239" s="92"/>
    </row>
    <row r="240" s="93" customFormat="1" ht="13.5" hidden="1">
      <c r="C240" s="92"/>
    </row>
    <row r="241" s="93" customFormat="1" ht="13.5" hidden="1">
      <c r="C241" s="92"/>
    </row>
    <row r="242" s="93" customFormat="1" ht="13.5" hidden="1">
      <c r="C242" s="92"/>
    </row>
    <row r="243" s="93" customFormat="1" ht="13.5" hidden="1">
      <c r="C243" s="92"/>
    </row>
    <row r="244" s="93" customFormat="1" ht="13.5" hidden="1">
      <c r="C244" s="92"/>
    </row>
    <row r="245" s="93" customFormat="1" ht="13.5" hidden="1">
      <c r="C245" s="92"/>
    </row>
    <row r="246" s="93" customFormat="1" ht="13.5" hidden="1">
      <c r="C246" s="92"/>
    </row>
    <row r="247" s="93" customFormat="1" ht="13.5" hidden="1">
      <c r="C247" s="92"/>
    </row>
    <row r="248" s="93" customFormat="1" ht="13.5" hidden="1">
      <c r="C248" s="92"/>
    </row>
    <row r="249" s="93" customFormat="1" ht="13.5" hidden="1">
      <c r="C249" s="92"/>
    </row>
    <row r="250" s="93" customFormat="1" ht="13.5" hidden="1">
      <c r="C250" s="92"/>
    </row>
    <row r="251" s="93" customFormat="1" ht="13.5" hidden="1">
      <c r="C251" s="92"/>
    </row>
    <row r="252" s="93" customFormat="1" ht="13.5" hidden="1">
      <c r="C252" s="92"/>
    </row>
    <row r="253" s="93" customFormat="1" ht="13.5" hidden="1">
      <c r="C253" s="92"/>
    </row>
    <row r="254" s="93" customFormat="1" ht="13.5" hidden="1">
      <c r="C254" s="92"/>
    </row>
    <row r="255" s="93" customFormat="1" ht="13.5" hidden="1">
      <c r="C255" s="92"/>
    </row>
    <row r="256" s="93" customFormat="1" ht="13.5" hidden="1">
      <c r="C256" s="92"/>
    </row>
    <row r="257" s="93" customFormat="1" ht="13.5" hidden="1">
      <c r="C257" s="92"/>
    </row>
    <row r="258" s="93" customFormat="1" ht="13.5" hidden="1">
      <c r="C258" s="92"/>
    </row>
    <row r="259" s="93" customFormat="1" ht="13.5" hidden="1">
      <c r="C259" s="92"/>
    </row>
    <row r="260" s="93" customFormat="1" ht="13.5" hidden="1">
      <c r="C260" s="92"/>
    </row>
    <row r="261" s="93" customFormat="1" ht="13.5" hidden="1">
      <c r="C261" s="92"/>
    </row>
    <row r="262" s="93" customFormat="1" ht="13.5" hidden="1">
      <c r="C262" s="92"/>
    </row>
    <row r="263" s="93" customFormat="1" ht="13.5" hidden="1">
      <c r="C263" s="92"/>
    </row>
    <row r="264" s="93" customFormat="1" ht="13.5" hidden="1">
      <c r="C264" s="92"/>
    </row>
    <row r="265" s="93" customFormat="1" ht="13.5" hidden="1">
      <c r="C265" s="92"/>
    </row>
    <row r="266" s="93" customFormat="1" ht="13.5" hidden="1">
      <c r="C266" s="92"/>
    </row>
    <row r="267" s="93" customFormat="1" ht="13.5" hidden="1">
      <c r="C267" s="92"/>
    </row>
    <row r="268" s="93" customFormat="1" ht="13.5" hidden="1">
      <c r="C268" s="92"/>
    </row>
    <row r="269" s="93" customFormat="1" ht="13.5" hidden="1">
      <c r="C269" s="92"/>
    </row>
    <row r="270" s="93" customFormat="1" ht="13.5" hidden="1">
      <c r="C270" s="92"/>
    </row>
    <row r="271" s="93" customFormat="1" ht="13.5" hidden="1">
      <c r="C271" s="92"/>
    </row>
    <row r="272" s="93" customFormat="1" ht="13.5" hidden="1">
      <c r="C272" s="92"/>
    </row>
    <row r="273" s="93" customFormat="1" ht="13.5" hidden="1">
      <c r="C273" s="92"/>
    </row>
    <row r="274" s="93" customFormat="1" ht="13.5" hidden="1">
      <c r="C274" s="92"/>
    </row>
    <row r="275" s="93" customFormat="1" ht="13.5" hidden="1">
      <c r="C275" s="92"/>
    </row>
    <row r="276" s="93" customFormat="1" ht="13.5" hidden="1">
      <c r="C276" s="92"/>
    </row>
    <row r="277" s="93" customFormat="1" ht="13.5" hidden="1">
      <c r="C277" s="92"/>
    </row>
    <row r="278" s="93" customFormat="1" ht="13.5" hidden="1">
      <c r="C278" s="92"/>
    </row>
    <row r="279" s="93" customFormat="1" ht="13.5" hidden="1">
      <c r="C279" s="92"/>
    </row>
    <row r="280" s="93" customFormat="1" ht="9" customHeight="1" hidden="1">
      <c r="C280" s="92"/>
    </row>
    <row r="281" s="93" customFormat="1" ht="13.5" hidden="1">
      <c r="C281" s="92"/>
    </row>
    <row r="282" s="93" customFormat="1" ht="13.5" hidden="1">
      <c r="C282" s="92"/>
    </row>
    <row r="283" s="93" customFormat="1" ht="13.5" hidden="1">
      <c r="C283" s="92"/>
    </row>
    <row r="284" s="93" customFormat="1" ht="13.5" hidden="1">
      <c r="C284" s="92"/>
    </row>
    <row r="285" s="93" customFormat="1" ht="13.5" hidden="1">
      <c r="C285" s="92"/>
    </row>
    <row r="286" s="93" customFormat="1" ht="13.5" hidden="1">
      <c r="C286" s="92"/>
    </row>
    <row r="287" s="93" customFormat="1" ht="13.5" hidden="1">
      <c r="C287" s="92"/>
    </row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5.25" customHeight="1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9" customHeight="1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9.75" customHeight="1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3" customHeight="1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2" customHeight="1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8.25" customHeight="1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3" customHeight="1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</sheetData>
  <sheetProtection/>
  <mergeCells count="7">
    <mergeCell ref="A1:F1"/>
    <mergeCell ref="A2:F2"/>
    <mergeCell ref="A5:A6"/>
    <mergeCell ref="E4:F4"/>
    <mergeCell ref="E5:F5"/>
    <mergeCell ref="D5:D6"/>
    <mergeCell ref="B5:C5"/>
  </mergeCells>
  <printOptions/>
  <pageMargins left="0.78740157480315" right="0.275590551181102" top="0.354330708661417" bottom="0.354330708661417" header="0.15748031496063" footer="0.236220472440945"/>
  <pageSetup firstPageNumber="14" useFirstPageNumber="1" horizontalDpi="600" verticalDpi="600" orientation="portrait" paperSize="9" r:id="rId1"/>
  <headerFooter alignWithMargins="0">
    <oddFooter>&amp;C&amp;P&amp;RԲյուջե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4"/>
  <sheetViews>
    <sheetView showGridLines="0" zoomScalePageLayoutView="0" workbookViewId="0" topLeftCell="A7">
      <selection activeCell="H61" sqref="H61"/>
    </sheetView>
  </sheetViews>
  <sheetFormatPr defaultColWidth="9.140625" defaultRowHeight="12.75"/>
  <cols>
    <col min="1" max="1" width="6.28125" style="38" customWidth="1"/>
    <col min="2" max="2" width="36.140625" style="38" customWidth="1"/>
    <col min="3" max="3" width="13.57421875" style="38" customWidth="1"/>
    <col min="4" max="4" width="13.00390625" style="38" customWidth="1"/>
    <col min="5" max="5" width="13.421875" style="38" customWidth="1"/>
    <col min="6" max="6" width="11.140625" style="38" customWidth="1"/>
    <col min="7" max="8" width="9.140625" style="38" customWidth="1"/>
    <col min="9" max="9" width="9.28125" style="38" bestFit="1" customWidth="1"/>
    <col min="10" max="10" width="10.7109375" style="38" bestFit="1" customWidth="1"/>
    <col min="11" max="16384" width="9.140625" style="38" customWidth="1"/>
  </cols>
  <sheetData>
    <row r="1" spans="1:6" ht="20.25">
      <c r="A1" s="289" t="s">
        <v>910</v>
      </c>
      <c r="B1" s="311"/>
      <c r="C1" s="311"/>
      <c r="D1" s="311"/>
      <c r="E1" s="311"/>
      <c r="F1" s="311"/>
    </row>
    <row r="2" ht="7.5" customHeight="1"/>
    <row r="3" spans="1:5" ht="33.75" customHeight="1">
      <c r="A3" s="305" t="s">
        <v>911</v>
      </c>
      <c r="B3" s="305"/>
      <c r="C3" s="305"/>
      <c r="D3" s="305"/>
      <c r="E3" s="305"/>
    </row>
    <row r="4" spans="1:4" ht="8.25" customHeight="1">
      <c r="A4" s="39" t="s">
        <v>155</v>
      </c>
      <c r="B4" s="39"/>
      <c r="C4" s="39"/>
      <c r="D4" s="39"/>
    </row>
    <row r="5" ht="13.5">
      <c r="E5" s="40" t="s">
        <v>426</v>
      </c>
    </row>
    <row r="6" spans="1:5" ht="30" customHeight="1">
      <c r="A6" s="316" t="s">
        <v>912</v>
      </c>
      <c r="B6" s="316"/>
      <c r="C6" s="316" t="s">
        <v>913</v>
      </c>
      <c r="D6" s="312" t="s">
        <v>431</v>
      </c>
      <c r="E6" s="313"/>
    </row>
    <row r="7" spans="1:5" ht="28.5">
      <c r="A7" s="317"/>
      <c r="B7" s="317"/>
      <c r="C7" s="317"/>
      <c r="D7" s="41" t="s">
        <v>914</v>
      </c>
      <c r="E7" s="41" t="s">
        <v>915</v>
      </c>
    </row>
    <row r="8" spans="1:5" ht="13.5">
      <c r="A8" s="42">
        <v>1</v>
      </c>
      <c r="B8" s="42">
        <v>2</v>
      </c>
      <c r="C8" s="42">
        <v>3</v>
      </c>
      <c r="D8" s="42">
        <v>4</v>
      </c>
      <c r="E8" s="42">
        <v>5</v>
      </c>
    </row>
    <row r="9" spans="1:12" ht="30" customHeight="1">
      <c r="A9" s="43">
        <v>8000</v>
      </c>
      <c r="B9" s="44" t="s">
        <v>916</v>
      </c>
      <c r="C9" s="45">
        <f>'Հատված 1'!D7-'Հատված 2'!G8</f>
        <v>-119747.39999999997</v>
      </c>
      <c r="D9" s="45">
        <f>'Հատված 1'!E7-'Հատված 2'!H8</f>
        <v>0</v>
      </c>
      <c r="E9" s="45">
        <f>'Հատված 1'!F7-'Հատված 2'!I8</f>
        <v>-119747.4</v>
      </c>
      <c r="J9" s="48"/>
      <c r="L9" s="48"/>
    </row>
    <row r="13" spans="1:6" ht="20.25">
      <c r="A13" s="289" t="s">
        <v>964</v>
      </c>
      <c r="B13" s="289"/>
      <c r="C13" s="289"/>
      <c r="D13" s="289"/>
      <c r="E13" s="289"/>
      <c r="F13" s="289"/>
    </row>
    <row r="14" ht="17.25">
      <c r="B14" s="47"/>
    </row>
    <row r="15" spans="1:6" ht="32.25" customHeight="1">
      <c r="A15" s="305" t="s">
        <v>917</v>
      </c>
      <c r="B15" s="305"/>
      <c r="C15" s="305"/>
      <c r="D15" s="305"/>
      <c r="E15" s="305"/>
      <c r="F15" s="305"/>
    </row>
    <row r="16" ht="14.25" customHeight="1">
      <c r="A16" s="39" t="s">
        <v>194</v>
      </c>
    </row>
    <row r="17" ht="14.25" customHeight="1">
      <c r="E17" s="40" t="s">
        <v>524</v>
      </c>
    </row>
    <row r="18" spans="1:6" ht="24.75" customHeight="1">
      <c r="A18" s="316" t="s">
        <v>912</v>
      </c>
      <c r="B18" s="314" t="s">
        <v>918</v>
      </c>
      <c r="C18" s="315"/>
      <c r="D18" s="316" t="s">
        <v>430</v>
      </c>
      <c r="E18" s="312" t="s">
        <v>431</v>
      </c>
      <c r="F18" s="313"/>
    </row>
    <row r="19" spans="1:10" ht="37.5" customHeight="1">
      <c r="A19" s="317"/>
      <c r="B19" s="41" t="s">
        <v>919</v>
      </c>
      <c r="C19" s="49" t="s">
        <v>124</v>
      </c>
      <c r="D19" s="317"/>
      <c r="E19" s="41" t="s">
        <v>914</v>
      </c>
      <c r="F19" s="41" t="s">
        <v>915</v>
      </c>
      <c r="J19" s="46"/>
    </row>
    <row r="20" spans="1:6" ht="13.5">
      <c r="A20" s="42">
        <v>1</v>
      </c>
      <c r="B20" s="42">
        <v>2</v>
      </c>
      <c r="C20" s="42" t="s">
        <v>125</v>
      </c>
      <c r="D20" s="42">
        <v>4</v>
      </c>
      <c r="E20" s="42">
        <v>5</v>
      </c>
      <c r="F20" s="42">
        <v>6</v>
      </c>
    </row>
    <row r="21" spans="1:13" s="39" customFormat="1" ht="40.5" customHeight="1">
      <c r="A21" s="43">
        <v>8010</v>
      </c>
      <c r="B21" s="50" t="s">
        <v>920</v>
      </c>
      <c r="C21" s="51"/>
      <c r="D21" s="45">
        <f>SUM(E21:F21)</f>
        <v>119747.4</v>
      </c>
      <c r="E21" s="45">
        <f>-D9</f>
        <v>0</v>
      </c>
      <c r="F21" s="45">
        <f>-E9</f>
        <v>119747.4</v>
      </c>
      <c r="H21" s="38"/>
      <c r="I21" s="125"/>
      <c r="J21" s="46"/>
      <c r="K21" s="52"/>
      <c r="M21" s="52"/>
    </row>
    <row r="22" spans="1:13" ht="40.5" customHeight="1">
      <c r="A22" s="43">
        <v>8100</v>
      </c>
      <c r="B22" s="50" t="s">
        <v>921</v>
      </c>
      <c r="C22" s="53"/>
      <c r="D22" s="45">
        <f aca="true" t="shared" si="0" ref="D22:D39">SUM(E22:F22)</f>
        <v>119747.376</v>
      </c>
      <c r="E22" s="45">
        <f>SUM(E23+E14)</f>
        <v>0</v>
      </c>
      <c r="F22" s="45">
        <f>SUM(F23+F47)</f>
        <v>119747.376</v>
      </c>
      <c r="I22" s="126"/>
      <c r="K22" s="48"/>
      <c r="M22" s="48"/>
    </row>
    <row r="23" spans="1:9" ht="27" customHeight="1">
      <c r="A23" s="55">
        <v>8110</v>
      </c>
      <c r="B23" s="56" t="s">
        <v>922</v>
      </c>
      <c r="C23" s="53"/>
      <c r="D23" s="57">
        <f t="shared" si="0"/>
        <v>0</v>
      </c>
      <c r="E23" s="58"/>
      <c r="F23" s="59">
        <f>SUM(F24+F28)</f>
        <v>0</v>
      </c>
      <c r="I23" s="126"/>
    </row>
    <row r="24" spans="1:6" ht="42" customHeight="1">
      <c r="A24" s="55">
        <v>8111</v>
      </c>
      <c r="B24" s="60" t="s">
        <v>923</v>
      </c>
      <c r="C24" s="53"/>
      <c r="D24" s="57">
        <f t="shared" si="0"/>
        <v>0</v>
      </c>
      <c r="E24" s="61" t="s">
        <v>156</v>
      </c>
      <c r="F24" s="58">
        <f>SUM(F26:F27)</f>
        <v>0</v>
      </c>
    </row>
    <row r="25" spans="1:6" ht="14.25">
      <c r="A25" s="55"/>
      <c r="B25" s="62" t="s">
        <v>924</v>
      </c>
      <c r="C25" s="53"/>
      <c r="D25" s="57">
        <f t="shared" si="0"/>
        <v>0</v>
      </c>
      <c r="E25" s="61"/>
      <c r="F25" s="58"/>
    </row>
    <row r="26" spans="1:9" ht="14.25">
      <c r="A26" s="55">
        <v>8112</v>
      </c>
      <c r="B26" s="63" t="s">
        <v>967</v>
      </c>
      <c r="C26" s="64" t="s">
        <v>141</v>
      </c>
      <c r="D26" s="57">
        <f t="shared" si="0"/>
        <v>0</v>
      </c>
      <c r="E26" s="61" t="s">
        <v>156</v>
      </c>
      <c r="F26" s="58"/>
      <c r="I26" s="46"/>
    </row>
    <row r="27" spans="1:6" ht="14.25">
      <c r="A27" s="55">
        <v>8113</v>
      </c>
      <c r="B27" s="63" t="s">
        <v>968</v>
      </c>
      <c r="C27" s="64" t="s">
        <v>142</v>
      </c>
      <c r="D27" s="57">
        <f t="shared" si="0"/>
        <v>0</v>
      </c>
      <c r="E27" s="61" t="s">
        <v>156</v>
      </c>
      <c r="F27" s="58"/>
    </row>
    <row r="28" spans="1:9" s="66" customFormat="1" ht="29.25" customHeight="1">
      <c r="A28" s="55">
        <v>8120</v>
      </c>
      <c r="B28" s="60" t="s">
        <v>966</v>
      </c>
      <c r="C28" s="64"/>
      <c r="D28" s="57">
        <f t="shared" si="0"/>
        <v>0</v>
      </c>
      <c r="E28" s="65"/>
      <c r="F28" s="58">
        <f>SUM(F30)</f>
        <v>0</v>
      </c>
      <c r="I28" s="67"/>
    </row>
    <row r="29" spans="1:6" s="66" customFormat="1" ht="14.25">
      <c r="A29" s="55"/>
      <c r="B29" s="62" t="s">
        <v>431</v>
      </c>
      <c r="C29" s="64"/>
      <c r="D29" s="57">
        <f t="shared" si="0"/>
        <v>0</v>
      </c>
      <c r="E29" s="68"/>
      <c r="F29" s="69"/>
    </row>
    <row r="30" spans="1:6" s="66" customFormat="1" ht="15.75" customHeight="1">
      <c r="A30" s="55">
        <v>8121</v>
      </c>
      <c r="B30" s="60" t="s">
        <v>925</v>
      </c>
      <c r="C30" s="64"/>
      <c r="D30" s="57">
        <f t="shared" si="0"/>
        <v>0</v>
      </c>
      <c r="E30" s="61" t="s">
        <v>156</v>
      </c>
      <c r="F30" s="69"/>
    </row>
    <row r="31" spans="1:6" s="66" customFormat="1" ht="14.25">
      <c r="A31" s="55"/>
      <c r="B31" s="62" t="s">
        <v>924</v>
      </c>
      <c r="C31" s="64"/>
      <c r="D31" s="57">
        <f t="shared" si="0"/>
        <v>0</v>
      </c>
      <c r="E31" s="68"/>
      <c r="F31" s="69"/>
    </row>
    <row r="32" spans="1:9" s="66" customFormat="1" ht="27.75" customHeight="1">
      <c r="A32" s="43">
        <v>8122</v>
      </c>
      <c r="B32" s="56" t="s">
        <v>926</v>
      </c>
      <c r="C32" s="64" t="s">
        <v>143</v>
      </c>
      <c r="D32" s="57">
        <f t="shared" si="0"/>
        <v>0</v>
      </c>
      <c r="E32" s="61" t="s">
        <v>156</v>
      </c>
      <c r="F32" s="69"/>
      <c r="I32" s="67"/>
    </row>
    <row r="33" spans="1:6" s="66" customFormat="1" ht="14.25">
      <c r="A33" s="43"/>
      <c r="B33" s="70" t="s">
        <v>924</v>
      </c>
      <c r="C33" s="64"/>
      <c r="D33" s="57">
        <f t="shared" si="0"/>
        <v>0</v>
      </c>
      <c r="E33" s="68"/>
      <c r="F33" s="69"/>
    </row>
    <row r="34" spans="1:6" s="66" customFormat="1" ht="14.25">
      <c r="A34" s="43">
        <v>8123</v>
      </c>
      <c r="B34" s="70" t="s">
        <v>927</v>
      </c>
      <c r="C34" s="64"/>
      <c r="D34" s="57">
        <f t="shared" si="0"/>
        <v>0</v>
      </c>
      <c r="E34" s="61" t="s">
        <v>156</v>
      </c>
      <c r="F34" s="69"/>
    </row>
    <row r="35" spans="1:6" s="66" customFormat="1" ht="14.25">
      <c r="A35" s="43">
        <v>8124</v>
      </c>
      <c r="B35" s="70" t="s">
        <v>928</v>
      </c>
      <c r="C35" s="64"/>
      <c r="D35" s="57">
        <f t="shared" si="0"/>
        <v>0</v>
      </c>
      <c r="E35" s="61" t="s">
        <v>156</v>
      </c>
      <c r="F35" s="69"/>
    </row>
    <row r="36" spans="1:9" s="66" customFormat="1" ht="27.75" customHeight="1">
      <c r="A36" s="43">
        <v>8130</v>
      </c>
      <c r="B36" s="56" t="s">
        <v>969</v>
      </c>
      <c r="C36" s="64" t="s">
        <v>144</v>
      </c>
      <c r="D36" s="57">
        <f t="shared" si="0"/>
        <v>0</v>
      </c>
      <c r="E36" s="61" t="s">
        <v>156</v>
      </c>
      <c r="F36" s="69"/>
      <c r="I36" s="67"/>
    </row>
    <row r="37" spans="1:6" s="66" customFormat="1" ht="14.25">
      <c r="A37" s="43"/>
      <c r="B37" s="70" t="s">
        <v>924</v>
      </c>
      <c r="C37" s="64"/>
      <c r="D37" s="57">
        <f t="shared" si="0"/>
        <v>0</v>
      </c>
      <c r="E37" s="65"/>
      <c r="F37" s="69"/>
    </row>
    <row r="38" spans="1:6" s="66" customFormat="1" ht="14.25">
      <c r="A38" s="43">
        <v>8131</v>
      </c>
      <c r="B38" s="70" t="s">
        <v>929</v>
      </c>
      <c r="C38" s="64"/>
      <c r="D38" s="57">
        <f t="shared" si="0"/>
        <v>0</v>
      </c>
      <c r="E38" s="61" t="s">
        <v>156</v>
      </c>
      <c r="F38" s="69"/>
    </row>
    <row r="39" spans="1:6" s="66" customFormat="1" ht="14.25">
      <c r="A39" s="43">
        <v>8132</v>
      </c>
      <c r="B39" s="70" t="s">
        <v>930</v>
      </c>
      <c r="C39" s="64"/>
      <c r="D39" s="57">
        <f t="shared" si="0"/>
        <v>0</v>
      </c>
      <c r="E39" s="61" t="s">
        <v>156</v>
      </c>
      <c r="F39" s="69"/>
    </row>
    <row r="40" spans="1:9" ht="27" customHeight="1">
      <c r="A40" s="43">
        <v>8140</v>
      </c>
      <c r="B40" s="56" t="s">
        <v>931</v>
      </c>
      <c r="C40" s="64"/>
      <c r="D40" s="45">
        <f>SUM(E40:F40)</f>
        <v>0</v>
      </c>
      <c r="E40" s="71">
        <f>SUM(E41)</f>
        <v>0</v>
      </c>
      <c r="F40" s="71">
        <f>SUM(F41)</f>
        <v>0</v>
      </c>
      <c r="I40" s="54"/>
    </row>
    <row r="41" spans="1:9" ht="40.5" customHeight="1">
      <c r="A41" s="43">
        <v>8141</v>
      </c>
      <c r="B41" s="56" t="s">
        <v>932</v>
      </c>
      <c r="C41" s="64" t="s">
        <v>143</v>
      </c>
      <c r="D41" s="45">
        <f aca="true" t="shared" si="1" ref="D41:D77">SUM(E41:F41)</f>
        <v>0</v>
      </c>
      <c r="E41" s="71">
        <f>SUM(E42:E43)</f>
        <v>0</v>
      </c>
      <c r="F41" s="71">
        <f>SUM(F42:F43)</f>
        <v>0</v>
      </c>
      <c r="I41" s="54"/>
    </row>
    <row r="42" spans="1:6" ht="13.5">
      <c r="A42" s="43">
        <v>8142</v>
      </c>
      <c r="B42" s="70" t="s">
        <v>933</v>
      </c>
      <c r="C42" s="72"/>
      <c r="D42" s="45">
        <f t="shared" si="1"/>
        <v>0</v>
      </c>
      <c r="E42" s="73"/>
      <c r="F42" s="74" t="s">
        <v>156</v>
      </c>
    </row>
    <row r="43" spans="1:6" ht="13.5">
      <c r="A43" s="43">
        <v>8143</v>
      </c>
      <c r="B43" s="70" t="s">
        <v>934</v>
      </c>
      <c r="C43" s="72"/>
      <c r="D43" s="45">
        <f t="shared" si="1"/>
        <v>0</v>
      </c>
      <c r="E43" s="73"/>
      <c r="F43" s="75"/>
    </row>
    <row r="44" spans="1:9" ht="39.75" customHeight="1">
      <c r="A44" s="43">
        <v>8150</v>
      </c>
      <c r="B44" s="56" t="s">
        <v>935</v>
      </c>
      <c r="C44" s="76" t="s">
        <v>144</v>
      </c>
      <c r="D44" s="45">
        <f t="shared" si="1"/>
        <v>0</v>
      </c>
      <c r="E44" s="71">
        <f>SUM(E45:E46)</f>
        <v>0</v>
      </c>
      <c r="F44" s="75"/>
      <c r="I44" s="54"/>
    </row>
    <row r="45" spans="1:6" ht="13.5">
      <c r="A45" s="43">
        <v>8151</v>
      </c>
      <c r="B45" s="70" t="s">
        <v>929</v>
      </c>
      <c r="C45" s="76"/>
      <c r="D45" s="45">
        <f t="shared" si="1"/>
        <v>0</v>
      </c>
      <c r="E45" s="73"/>
      <c r="F45" s="77" t="s">
        <v>282</v>
      </c>
    </row>
    <row r="46" spans="1:6" ht="13.5">
      <c r="A46" s="43">
        <v>8152</v>
      </c>
      <c r="B46" s="70" t="s">
        <v>936</v>
      </c>
      <c r="C46" s="76"/>
      <c r="D46" s="45">
        <f t="shared" si="1"/>
        <v>0</v>
      </c>
      <c r="E46" s="73"/>
      <c r="F46" s="75"/>
    </row>
    <row r="47" spans="1:13" ht="40.5" customHeight="1">
      <c r="A47" s="43">
        <v>8160</v>
      </c>
      <c r="B47" s="56" t="s">
        <v>937</v>
      </c>
      <c r="C47" s="76"/>
      <c r="D47" s="45">
        <f t="shared" si="1"/>
        <v>119747.376</v>
      </c>
      <c r="E47" s="45">
        <f>SUM(E52+E55+E63+E64)</f>
        <v>0</v>
      </c>
      <c r="F47" s="45">
        <f>SUM(F48+F52+F55+F63+F64)</f>
        <v>119747.376</v>
      </c>
      <c r="I47" s="54"/>
      <c r="K47" s="48"/>
      <c r="M47" s="48"/>
    </row>
    <row r="48" spans="1:6" ht="40.5" customHeight="1">
      <c r="A48" s="43">
        <v>8161</v>
      </c>
      <c r="B48" s="60" t="s">
        <v>938</v>
      </c>
      <c r="C48" s="76"/>
      <c r="D48" s="45">
        <f t="shared" si="1"/>
        <v>0</v>
      </c>
      <c r="E48" s="78" t="s">
        <v>156</v>
      </c>
      <c r="F48" s="79">
        <f>SUM(F49:F51)</f>
        <v>0</v>
      </c>
    </row>
    <row r="49" spans="1:6" ht="41.25" customHeight="1">
      <c r="A49" s="43">
        <v>8162</v>
      </c>
      <c r="B49" s="70" t="s">
        <v>939</v>
      </c>
      <c r="C49" s="76" t="s">
        <v>145</v>
      </c>
      <c r="D49" s="45">
        <f t="shared" si="1"/>
        <v>0</v>
      </c>
      <c r="E49" s="80" t="s">
        <v>156</v>
      </c>
      <c r="F49" s="45"/>
    </row>
    <row r="50" spans="1:9" ht="123" customHeight="1">
      <c r="A50" s="81">
        <v>8163</v>
      </c>
      <c r="B50" s="82" t="s">
        <v>940</v>
      </c>
      <c r="C50" s="76" t="s">
        <v>145</v>
      </c>
      <c r="D50" s="45">
        <f t="shared" si="1"/>
        <v>0</v>
      </c>
      <c r="E50" s="78" t="s">
        <v>156</v>
      </c>
      <c r="F50" s="79"/>
      <c r="I50" s="83"/>
    </row>
    <row r="51" spans="1:6" ht="27">
      <c r="A51" s="43">
        <v>8164</v>
      </c>
      <c r="B51" s="70" t="s">
        <v>941</v>
      </c>
      <c r="C51" s="76" t="s">
        <v>146</v>
      </c>
      <c r="D51" s="45">
        <f t="shared" si="1"/>
        <v>0</v>
      </c>
      <c r="E51" s="80" t="s">
        <v>156</v>
      </c>
      <c r="F51" s="45"/>
    </row>
    <row r="52" spans="1:9" ht="32.25" customHeight="1">
      <c r="A52" s="43">
        <v>8170</v>
      </c>
      <c r="B52" s="60" t="s">
        <v>942</v>
      </c>
      <c r="C52" s="76"/>
      <c r="D52" s="45">
        <f t="shared" si="1"/>
        <v>0</v>
      </c>
      <c r="E52" s="84">
        <f>SUM(E53:E54)</f>
        <v>0</v>
      </c>
      <c r="F52" s="84">
        <f>SUM(F53:F54)</f>
        <v>0</v>
      </c>
      <c r="I52" s="54"/>
    </row>
    <row r="53" spans="1:6" ht="40.5">
      <c r="A53" s="43">
        <v>8171</v>
      </c>
      <c r="B53" s="70" t="s">
        <v>943</v>
      </c>
      <c r="C53" s="76" t="s">
        <v>147</v>
      </c>
      <c r="D53" s="45">
        <f t="shared" si="1"/>
        <v>0</v>
      </c>
      <c r="E53" s="71"/>
      <c r="F53" s="45"/>
    </row>
    <row r="54" spans="1:6" ht="13.5">
      <c r="A54" s="43">
        <v>8172</v>
      </c>
      <c r="B54" s="63" t="s">
        <v>944</v>
      </c>
      <c r="C54" s="76" t="s">
        <v>148</v>
      </c>
      <c r="D54" s="45">
        <f t="shared" si="1"/>
        <v>0</v>
      </c>
      <c r="E54" s="71"/>
      <c r="F54" s="45"/>
    </row>
    <row r="55" spans="1:13" ht="43.5" customHeight="1">
      <c r="A55" s="42">
        <v>8190</v>
      </c>
      <c r="B55" s="60" t="s">
        <v>1024</v>
      </c>
      <c r="C55" s="43"/>
      <c r="D55" s="45">
        <f t="shared" si="1"/>
        <v>119747.376</v>
      </c>
      <c r="E55" s="79">
        <f>SUM(E56,-E58)</f>
        <v>0</v>
      </c>
      <c r="F55" s="45">
        <f>SUM(F56:F59)</f>
        <v>119747.376</v>
      </c>
      <c r="I55" s="54"/>
      <c r="K55" s="48"/>
      <c r="M55" s="48"/>
    </row>
    <row r="56" spans="1:11" ht="40.5">
      <c r="A56" s="81">
        <v>8191</v>
      </c>
      <c r="B56" s="62" t="s">
        <v>945</v>
      </c>
      <c r="C56" s="85">
        <v>9320</v>
      </c>
      <c r="D56" s="45">
        <f t="shared" si="1"/>
        <v>58293.3</v>
      </c>
      <c r="E56" s="86">
        <v>58293.3</v>
      </c>
      <c r="F56" s="77" t="s">
        <v>282</v>
      </c>
      <c r="K56" s="48"/>
    </row>
    <row r="57" spans="1:6" ht="67.5">
      <c r="A57" s="81">
        <v>8192</v>
      </c>
      <c r="B57" s="70" t="s">
        <v>946</v>
      </c>
      <c r="C57" s="43"/>
      <c r="D57" s="45">
        <f t="shared" si="1"/>
        <v>0</v>
      </c>
      <c r="E57" s="45">
        <v>0</v>
      </c>
      <c r="F57" s="74" t="s">
        <v>156</v>
      </c>
    </row>
    <row r="58" spans="1:11" ht="27">
      <c r="A58" s="81">
        <v>8193</v>
      </c>
      <c r="B58" s="70" t="s">
        <v>947</v>
      </c>
      <c r="C58" s="43"/>
      <c r="D58" s="45">
        <f>D56-D57</f>
        <v>58293.3</v>
      </c>
      <c r="E58" s="87">
        <f>E56-E57</f>
        <v>58293.3</v>
      </c>
      <c r="F58" s="74" t="s">
        <v>282</v>
      </c>
      <c r="K58" s="48"/>
    </row>
    <row r="59" spans="1:13" ht="40.5">
      <c r="A59" s="81">
        <v>8194</v>
      </c>
      <c r="B59" s="70" t="s">
        <v>948</v>
      </c>
      <c r="C59" s="88">
        <v>9330</v>
      </c>
      <c r="D59" s="45">
        <f t="shared" si="1"/>
        <v>119747.376</v>
      </c>
      <c r="E59" s="74" t="s">
        <v>156</v>
      </c>
      <c r="F59" s="89">
        <f>SUM(F60:F61)</f>
        <v>119747.376</v>
      </c>
      <c r="I59" s="54"/>
      <c r="K59" s="48"/>
      <c r="M59" s="48"/>
    </row>
    <row r="60" spans="1:13" ht="42.75" customHeight="1">
      <c r="A60" s="81">
        <v>8195</v>
      </c>
      <c r="B60" s="70" t="s">
        <v>949</v>
      </c>
      <c r="C60" s="88"/>
      <c r="D60" s="45">
        <f t="shared" si="1"/>
        <v>61454.076</v>
      </c>
      <c r="E60" s="74" t="s">
        <v>156</v>
      </c>
      <c r="F60" s="37">
        <v>61454.076</v>
      </c>
      <c r="K60" s="48"/>
      <c r="M60" s="48"/>
    </row>
    <row r="61" spans="1:13" ht="55.5" customHeight="1">
      <c r="A61" s="81">
        <v>8196</v>
      </c>
      <c r="B61" s="70" t="s">
        <v>950</v>
      </c>
      <c r="C61" s="88"/>
      <c r="D61" s="45">
        <f t="shared" si="1"/>
        <v>58293.3</v>
      </c>
      <c r="E61" s="74" t="s">
        <v>156</v>
      </c>
      <c r="F61" s="45">
        <v>58293.3</v>
      </c>
      <c r="I61" s="54"/>
      <c r="K61" s="48"/>
      <c r="M61" s="48"/>
    </row>
    <row r="62" spans="1:6" ht="40.5">
      <c r="A62" s="81">
        <v>8197</v>
      </c>
      <c r="B62" s="60" t="s">
        <v>951</v>
      </c>
      <c r="C62" s="90"/>
      <c r="D62" s="74" t="s">
        <v>156</v>
      </c>
      <c r="E62" s="74" t="s">
        <v>156</v>
      </c>
      <c r="F62" s="74" t="s">
        <v>156</v>
      </c>
    </row>
    <row r="63" spans="1:6" ht="54">
      <c r="A63" s="81">
        <v>8198</v>
      </c>
      <c r="B63" s="60" t="s">
        <v>952</v>
      </c>
      <c r="C63" s="90"/>
      <c r="D63" s="74" t="s">
        <v>156</v>
      </c>
      <c r="E63" s="71"/>
      <c r="F63" s="71"/>
    </row>
    <row r="64" spans="1:9" ht="81" customHeight="1">
      <c r="A64" s="81">
        <v>8199</v>
      </c>
      <c r="B64" s="60" t="s">
        <v>953</v>
      </c>
      <c r="C64" s="90"/>
      <c r="D64" s="45">
        <f t="shared" si="1"/>
        <v>0</v>
      </c>
      <c r="E64" s="71"/>
      <c r="F64" s="71"/>
      <c r="I64" s="54"/>
    </row>
    <row r="65" spans="1:6" ht="40.5">
      <c r="A65" s="81" t="s">
        <v>123</v>
      </c>
      <c r="B65" s="70" t="s">
        <v>954</v>
      </c>
      <c r="C65" s="90"/>
      <c r="D65" s="45">
        <f t="shared" si="1"/>
        <v>0</v>
      </c>
      <c r="E65" s="74" t="s">
        <v>156</v>
      </c>
      <c r="F65" s="45"/>
    </row>
    <row r="66" spans="1:9" ht="27">
      <c r="A66" s="55">
        <v>8200</v>
      </c>
      <c r="B66" s="50" t="s">
        <v>955</v>
      </c>
      <c r="C66" s="43"/>
      <c r="D66" s="45">
        <f t="shared" si="1"/>
        <v>0</v>
      </c>
      <c r="E66" s="45">
        <f>SUM(E67)</f>
        <v>0</v>
      </c>
      <c r="F66" s="45">
        <f>SUM(F67)</f>
        <v>0</v>
      </c>
      <c r="I66" s="54"/>
    </row>
    <row r="67" spans="1:9" ht="27">
      <c r="A67" s="55">
        <v>8210</v>
      </c>
      <c r="B67" s="91" t="s">
        <v>956</v>
      </c>
      <c r="C67" s="43"/>
      <c r="D67" s="45">
        <f t="shared" si="1"/>
        <v>0</v>
      </c>
      <c r="E67" s="71"/>
      <c r="F67" s="45">
        <f>SUM(F68+F71)</f>
        <v>0</v>
      </c>
      <c r="I67" s="54"/>
    </row>
    <row r="68" spans="1:6" ht="54.75" customHeight="1">
      <c r="A68" s="55">
        <v>8211</v>
      </c>
      <c r="B68" s="60" t="s">
        <v>957</v>
      </c>
      <c r="C68" s="43"/>
      <c r="D68" s="45">
        <f t="shared" si="1"/>
        <v>0</v>
      </c>
      <c r="E68" s="74" t="s">
        <v>156</v>
      </c>
      <c r="F68" s="45">
        <f>SUM(F69:F70)</f>
        <v>0</v>
      </c>
    </row>
    <row r="69" spans="1:6" ht="13.5">
      <c r="A69" s="55">
        <v>8212</v>
      </c>
      <c r="B69" s="63" t="s">
        <v>967</v>
      </c>
      <c r="C69" s="76" t="s">
        <v>137</v>
      </c>
      <c r="D69" s="45">
        <f t="shared" si="1"/>
        <v>0</v>
      </c>
      <c r="E69" s="74" t="s">
        <v>156</v>
      </c>
      <c r="F69" s="45"/>
    </row>
    <row r="70" spans="1:6" ht="13.5">
      <c r="A70" s="55">
        <v>8213</v>
      </c>
      <c r="B70" s="63" t="s">
        <v>968</v>
      </c>
      <c r="C70" s="76" t="s">
        <v>138</v>
      </c>
      <c r="D70" s="45">
        <f t="shared" si="1"/>
        <v>0</v>
      </c>
      <c r="E70" s="74" t="s">
        <v>156</v>
      </c>
      <c r="F70" s="45"/>
    </row>
    <row r="71" spans="1:9" ht="40.5">
      <c r="A71" s="55">
        <v>8220</v>
      </c>
      <c r="B71" s="60" t="s">
        <v>970</v>
      </c>
      <c r="C71" s="43"/>
      <c r="D71" s="45">
        <f t="shared" si="1"/>
        <v>0</v>
      </c>
      <c r="E71" s="45"/>
      <c r="F71" s="45">
        <f>SUM(F72+F75)</f>
        <v>0</v>
      </c>
      <c r="I71" s="54"/>
    </row>
    <row r="72" spans="1:6" ht="26.25" customHeight="1">
      <c r="A72" s="55">
        <v>8221</v>
      </c>
      <c r="B72" s="60" t="s">
        <v>958</v>
      </c>
      <c r="C72" s="43"/>
      <c r="D72" s="45">
        <f t="shared" si="1"/>
        <v>0</v>
      </c>
      <c r="E72" s="74" t="s">
        <v>156</v>
      </c>
      <c r="F72" s="45"/>
    </row>
    <row r="73" spans="1:6" ht="13.5">
      <c r="A73" s="43">
        <v>8222</v>
      </c>
      <c r="B73" s="70" t="s">
        <v>959</v>
      </c>
      <c r="C73" s="76" t="s">
        <v>139</v>
      </c>
      <c r="D73" s="45">
        <f t="shared" si="1"/>
        <v>0</v>
      </c>
      <c r="E73" s="74" t="s">
        <v>156</v>
      </c>
      <c r="F73" s="45"/>
    </row>
    <row r="74" spans="1:6" ht="27">
      <c r="A74" s="43">
        <v>8230</v>
      </c>
      <c r="B74" s="70" t="s">
        <v>960</v>
      </c>
      <c r="C74" s="76" t="s">
        <v>140</v>
      </c>
      <c r="D74" s="45">
        <f t="shared" si="1"/>
        <v>0</v>
      </c>
      <c r="E74" s="74" t="s">
        <v>156</v>
      </c>
      <c r="F74" s="45"/>
    </row>
    <row r="75" spans="1:6" ht="26.25" customHeight="1">
      <c r="A75" s="43">
        <v>8240</v>
      </c>
      <c r="B75" s="60" t="s">
        <v>961</v>
      </c>
      <c r="C75" s="43"/>
      <c r="D75" s="45">
        <f t="shared" si="1"/>
        <v>0</v>
      </c>
      <c r="E75" s="45"/>
      <c r="F75" s="45"/>
    </row>
    <row r="76" spans="1:6" ht="13.5">
      <c r="A76" s="43">
        <v>8241</v>
      </c>
      <c r="B76" s="70" t="s">
        <v>962</v>
      </c>
      <c r="C76" s="76" t="s">
        <v>139</v>
      </c>
      <c r="D76" s="45">
        <f t="shared" si="1"/>
        <v>0</v>
      </c>
      <c r="E76" s="45"/>
      <c r="F76" s="45"/>
    </row>
    <row r="77" spans="1:6" ht="27">
      <c r="A77" s="43">
        <v>8250</v>
      </c>
      <c r="B77" s="70" t="s">
        <v>963</v>
      </c>
      <c r="C77" s="76" t="s">
        <v>140</v>
      </c>
      <c r="D77" s="45">
        <f t="shared" si="1"/>
        <v>0</v>
      </c>
      <c r="E77" s="73"/>
      <c r="F77" s="75"/>
    </row>
    <row r="78" spans="2:3" ht="13.5">
      <c r="B78" s="92"/>
      <c r="C78" s="93"/>
    </row>
    <row r="79" spans="2:3" ht="13.5">
      <c r="B79" s="92"/>
      <c r="C79" s="93"/>
    </row>
    <row r="80" spans="2:3" ht="13.5">
      <c r="B80" s="92"/>
      <c r="C80" s="93"/>
    </row>
    <row r="81" spans="2:3" ht="13.5">
      <c r="B81" s="92"/>
      <c r="C81" s="93"/>
    </row>
    <row r="82" ht="13.5">
      <c r="B82" s="94"/>
    </row>
    <row r="83" ht="13.5">
      <c r="B83" s="94"/>
    </row>
    <row r="84" ht="13.5">
      <c r="B84" s="94"/>
    </row>
    <row r="85" ht="13.5">
      <c r="B85" s="94"/>
    </row>
    <row r="86" ht="13.5">
      <c r="B86" s="94"/>
    </row>
    <row r="87" ht="13.5">
      <c r="B87" s="94"/>
    </row>
    <row r="88" ht="13.5">
      <c r="B88" s="94"/>
    </row>
    <row r="89" ht="13.5">
      <c r="B89" s="94"/>
    </row>
    <row r="90" ht="13.5">
      <c r="B90" s="94"/>
    </row>
    <row r="91" ht="13.5">
      <c r="B91" s="94"/>
    </row>
    <row r="92" ht="13.5">
      <c r="B92" s="94"/>
    </row>
    <row r="93" ht="13.5">
      <c r="B93" s="94"/>
    </row>
    <row r="94" ht="13.5">
      <c r="B94" s="94"/>
    </row>
    <row r="95" ht="13.5">
      <c r="B95" s="94"/>
    </row>
    <row r="96" ht="13.5">
      <c r="B96" s="94"/>
    </row>
    <row r="97" ht="13.5">
      <c r="B97" s="94"/>
    </row>
    <row r="98" ht="13.5">
      <c r="B98" s="94"/>
    </row>
    <row r="99" ht="13.5">
      <c r="B99" s="94"/>
    </row>
    <row r="100" ht="13.5">
      <c r="B100" s="94"/>
    </row>
    <row r="101" ht="13.5">
      <c r="B101" s="94"/>
    </row>
    <row r="102" ht="13.5">
      <c r="B102" s="94"/>
    </row>
    <row r="103" ht="13.5">
      <c r="B103" s="94"/>
    </row>
    <row r="104" ht="13.5">
      <c r="B104" s="94"/>
    </row>
    <row r="105" ht="13.5">
      <c r="B105" s="94"/>
    </row>
    <row r="106" ht="13.5">
      <c r="B106" s="94"/>
    </row>
    <row r="107" ht="13.5">
      <c r="B107" s="94"/>
    </row>
    <row r="108" ht="13.5">
      <c r="B108" s="94"/>
    </row>
    <row r="109" ht="13.5">
      <c r="B109" s="94"/>
    </row>
    <row r="110" ht="13.5">
      <c r="B110" s="94"/>
    </row>
    <row r="111" ht="13.5">
      <c r="B111" s="94"/>
    </row>
    <row r="112" ht="13.5">
      <c r="B112" s="94"/>
    </row>
    <row r="113" ht="13.5">
      <c r="B113" s="94"/>
    </row>
    <row r="114" ht="13.5">
      <c r="B114" s="94"/>
    </row>
    <row r="115" ht="13.5">
      <c r="B115" s="94"/>
    </row>
    <row r="116" ht="13.5">
      <c r="B116" s="94"/>
    </row>
    <row r="117" ht="13.5">
      <c r="B117" s="94"/>
    </row>
    <row r="118" ht="13.5">
      <c r="B118" s="94"/>
    </row>
    <row r="119" ht="13.5">
      <c r="B119" s="94"/>
    </row>
    <row r="120" ht="13.5">
      <c r="B120" s="94"/>
    </row>
    <row r="121" ht="13.5">
      <c r="B121" s="94"/>
    </row>
    <row r="122" ht="13.5">
      <c r="B122" s="94"/>
    </row>
    <row r="123" ht="13.5">
      <c r="B123" s="94"/>
    </row>
    <row r="124" ht="13.5">
      <c r="B124" s="94"/>
    </row>
    <row r="125" ht="13.5">
      <c r="B125" s="94"/>
    </row>
    <row r="126" ht="13.5">
      <c r="B126" s="94"/>
    </row>
    <row r="127" ht="13.5">
      <c r="B127" s="94"/>
    </row>
    <row r="128" ht="13.5">
      <c r="B128" s="94"/>
    </row>
    <row r="129" ht="13.5">
      <c r="B129" s="94"/>
    </row>
    <row r="130" ht="13.5">
      <c r="B130" s="94"/>
    </row>
    <row r="131" ht="13.5">
      <c r="B131" s="94"/>
    </row>
    <row r="132" ht="13.5">
      <c r="B132" s="94"/>
    </row>
    <row r="133" ht="13.5">
      <c r="B133" s="94"/>
    </row>
    <row r="134" ht="13.5">
      <c r="B134" s="94"/>
    </row>
    <row r="135" ht="13.5">
      <c r="B135" s="94"/>
    </row>
    <row r="136" ht="13.5">
      <c r="B136" s="94"/>
    </row>
    <row r="137" ht="13.5">
      <c r="B137" s="94"/>
    </row>
    <row r="138" ht="13.5">
      <c r="B138" s="94"/>
    </row>
    <row r="139" ht="13.5">
      <c r="B139" s="94"/>
    </row>
    <row r="140" ht="13.5">
      <c r="B140" s="94"/>
    </row>
    <row r="141" ht="13.5">
      <c r="B141" s="94"/>
    </row>
    <row r="142" ht="13.5">
      <c r="B142" s="94"/>
    </row>
    <row r="143" ht="13.5">
      <c r="B143" s="94"/>
    </row>
    <row r="144" ht="13.5">
      <c r="B144" s="94"/>
    </row>
    <row r="145" ht="13.5">
      <c r="B145" s="94"/>
    </row>
    <row r="146" ht="13.5">
      <c r="B146" s="94"/>
    </row>
    <row r="147" ht="13.5">
      <c r="B147" s="94"/>
    </row>
    <row r="148" ht="13.5">
      <c r="B148" s="94"/>
    </row>
    <row r="149" ht="13.5">
      <c r="B149" s="94"/>
    </row>
    <row r="150" ht="13.5">
      <c r="B150" s="94"/>
    </row>
    <row r="151" ht="13.5">
      <c r="B151" s="94"/>
    </row>
    <row r="152" ht="13.5">
      <c r="B152" s="94"/>
    </row>
    <row r="153" ht="13.5">
      <c r="B153" s="94"/>
    </row>
    <row r="154" ht="13.5">
      <c r="B154" s="94"/>
    </row>
    <row r="155" ht="13.5">
      <c r="B155" s="94"/>
    </row>
    <row r="156" ht="13.5">
      <c r="B156" s="94"/>
    </row>
    <row r="157" ht="13.5">
      <c r="B157" s="94"/>
    </row>
    <row r="158" ht="13.5">
      <c r="B158" s="94"/>
    </row>
    <row r="159" ht="13.5">
      <c r="B159" s="94"/>
    </row>
    <row r="160" ht="13.5">
      <c r="B160" s="94"/>
    </row>
    <row r="161" ht="13.5">
      <c r="B161" s="94"/>
    </row>
    <row r="162" ht="13.5">
      <c r="B162" s="94"/>
    </row>
    <row r="163" ht="13.5">
      <c r="B163" s="94"/>
    </row>
    <row r="164" ht="13.5">
      <c r="B164" s="94"/>
    </row>
    <row r="165" ht="13.5">
      <c r="B165" s="94"/>
    </row>
    <row r="166" ht="13.5">
      <c r="B166" s="94"/>
    </row>
    <row r="167" ht="13.5">
      <c r="B167" s="94"/>
    </row>
    <row r="168" ht="13.5">
      <c r="B168" s="94"/>
    </row>
    <row r="169" ht="13.5">
      <c r="B169" s="94"/>
    </row>
    <row r="170" ht="13.5">
      <c r="B170" s="94"/>
    </row>
    <row r="171" ht="13.5">
      <c r="B171" s="94"/>
    </row>
    <row r="172" ht="13.5">
      <c r="B172" s="94"/>
    </row>
    <row r="173" ht="13.5">
      <c r="B173" s="94"/>
    </row>
    <row r="174" ht="13.5">
      <c r="B174" s="94"/>
    </row>
    <row r="175" ht="13.5">
      <c r="B175" s="94"/>
    </row>
    <row r="176" ht="13.5">
      <c r="B176" s="94"/>
    </row>
    <row r="177" ht="13.5">
      <c r="B177" s="94"/>
    </row>
    <row r="178" ht="13.5">
      <c r="B178" s="94"/>
    </row>
    <row r="179" ht="13.5">
      <c r="B179" s="94"/>
    </row>
    <row r="180" ht="13.5">
      <c r="B180" s="94"/>
    </row>
    <row r="181" ht="13.5">
      <c r="B181" s="94"/>
    </row>
    <row r="182" ht="13.5">
      <c r="B182" s="94"/>
    </row>
    <row r="183" ht="13.5">
      <c r="B183" s="94"/>
    </row>
    <row r="184" ht="13.5">
      <c r="B184" s="94"/>
    </row>
    <row r="185" ht="13.5">
      <c r="B185" s="94"/>
    </row>
    <row r="186" ht="13.5">
      <c r="B186" s="94"/>
    </row>
    <row r="187" ht="13.5">
      <c r="B187" s="94"/>
    </row>
    <row r="188" ht="13.5">
      <c r="B188" s="94"/>
    </row>
    <row r="189" ht="13.5">
      <c r="B189" s="94"/>
    </row>
    <row r="190" ht="13.5">
      <c r="B190" s="94"/>
    </row>
    <row r="191" ht="13.5">
      <c r="B191" s="94"/>
    </row>
    <row r="192" ht="13.5">
      <c r="B192" s="94"/>
    </row>
    <row r="193" ht="13.5">
      <c r="B193" s="94"/>
    </row>
    <row r="194" ht="13.5">
      <c r="B194" s="94"/>
    </row>
    <row r="195" ht="13.5">
      <c r="B195" s="94"/>
    </row>
    <row r="196" ht="13.5">
      <c r="B196" s="94"/>
    </row>
    <row r="197" ht="13.5">
      <c r="B197" s="94"/>
    </row>
    <row r="198" ht="13.5">
      <c r="B198" s="94"/>
    </row>
    <row r="199" ht="13.5">
      <c r="B199" s="94"/>
    </row>
    <row r="200" ht="13.5">
      <c r="B200" s="94"/>
    </row>
    <row r="201" ht="13.5">
      <c r="B201" s="94"/>
    </row>
    <row r="202" ht="13.5">
      <c r="B202" s="94"/>
    </row>
    <row r="203" ht="13.5">
      <c r="B203" s="94"/>
    </row>
    <row r="204" ht="13.5">
      <c r="B204" s="94"/>
    </row>
    <row r="205" ht="13.5">
      <c r="B205" s="94"/>
    </row>
    <row r="206" ht="13.5">
      <c r="B206" s="94"/>
    </row>
    <row r="207" ht="13.5">
      <c r="B207" s="94"/>
    </row>
    <row r="208" ht="13.5">
      <c r="B208" s="94"/>
    </row>
    <row r="209" ht="13.5">
      <c r="B209" s="94"/>
    </row>
    <row r="210" ht="13.5">
      <c r="B210" s="94"/>
    </row>
    <row r="211" ht="13.5">
      <c r="B211" s="94"/>
    </row>
    <row r="212" ht="13.5">
      <c r="B212" s="94"/>
    </row>
    <row r="213" ht="13.5">
      <c r="B213" s="94"/>
    </row>
    <row r="214" ht="13.5">
      <c r="B214" s="94"/>
    </row>
    <row r="215" ht="13.5">
      <c r="B215" s="94"/>
    </row>
    <row r="216" ht="13.5">
      <c r="B216" s="94"/>
    </row>
    <row r="217" ht="13.5">
      <c r="B217" s="94"/>
    </row>
    <row r="218" ht="13.5">
      <c r="B218" s="94"/>
    </row>
    <row r="219" ht="13.5">
      <c r="B219" s="94"/>
    </row>
    <row r="220" ht="13.5">
      <c r="B220" s="94"/>
    </row>
    <row r="221" ht="13.5">
      <c r="B221" s="94"/>
    </row>
    <row r="222" ht="13.5">
      <c r="B222" s="94"/>
    </row>
    <row r="223" ht="13.5">
      <c r="B223" s="94"/>
    </row>
    <row r="224" ht="13.5">
      <c r="B224" s="94"/>
    </row>
    <row r="225" ht="13.5">
      <c r="B225" s="94"/>
    </row>
    <row r="226" ht="13.5">
      <c r="B226" s="94"/>
    </row>
    <row r="227" ht="13.5">
      <c r="B227" s="94"/>
    </row>
    <row r="228" ht="13.5">
      <c r="B228" s="94"/>
    </row>
    <row r="229" ht="13.5">
      <c r="B229" s="94"/>
    </row>
    <row r="230" ht="13.5">
      <c r="B230" s="94"/>
    </row>
    <row r="231" ht="13.5">
      <c r="B231" s="94"/>
    </row>
    <row r="232" ht="13.5">
      <c r="B232" s="94"/>
    </row>
    <row r="233" ht="13.5">
      <c r="B233" s="94"/>
    </row>
    <row r="234" ht="13.5">
      <c r="B234" s="94"/>
    </row>
    <row r="235" ht="13.5">
      <c r="B235" s="94"/>
    </row>
    <row r="236" ht="13.5">
      <c r="B236" s="94"/>
    </row>
    <row r="237" ht="13.5">
      <c r="B237" s="94"/>
    </row>
    <row r="238" ht="13.5">
      <c r="B238" s="94"/>
    </row>
    <row r="239" ht="13.5">
      <c r="B239" s="94"/>
    </row>
    <row r="240" ht="13.5">
      <c r="B240" s="94"/>
    </row>
    <row r="241" ht="13.5">
      <c r="B241" s="94"/>
    </row>
    <row r="242" ht="13.5">
      <c r="B242" s="94"/>
    </row>
    <row r="243" ht="13.5">
      <c r="B243" s="94"/>
    </row>
    <row r="244" ht="13.5">
      <c r="B244" s="94"/>
    </row>
  </sheetData>
  <sheetProtection/>
  <mergeCells count="12">
    <mergeCell ref="D6:E6"/>
    <mergeCell ref="A18:A19"/>
    <mergeCell ref="A1:F1"/>
    <mergeCell ref="E18:F18"/>
    <mergeCell ref="B18:C18"/>
    <mergeCell ref="A3:E3"/>
    <mergeCell ref="B6:B7"/>
    <mergeCell ref="A6:A7"/>
    <mergeCell ref="D18:D19"/>
    <mergeCell ref="C6:C7"/>
    <mergeCell ref="A13:F13"/>
    <mergeCell ref="A15:F15"/>
  </mergeCells>
  <printOptions/>
  <pageMargins left="0.78740157480315" right="0.275590551181102" top="0.393700787401575" bottom="0.590551181102362" header="0.196850393700787" footer="0.15748031496063"/>
  <pageSetup firstPageNumber="20" useFirstPageNumber="1" horizontalDpi="600" verticalDpi="600" orientation="portrait" paperSize="9" r:id="rId1"/>
  <headerFooter alignWithMargins="0">
    <oddFooter>&amp;C&amp;P&amp;RԲյուջե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C491"/>
  <sheetViews>
    <sheetView showGridLines="0" tabSelected="1" zoomScalePageLayoutView="0" workbookViewId="0" topLeftCell="B155">
      <selection activeCell="O469" sqref="O469"/>
    </sheetView>
  </sheetViews>
  <sheetFormatPr defaultColWidth="9.140625" defaultRowHeight="12.75"/>
  <cols>
    <col min="1" max="1" width="8.28125" style="22" customWidth="1"/>
    <col min="2" max="2" width="5.421875" style="40" customWidth="1"/>
    <col min="3" max="3" width="4.8515625" style="224" customWidth="1"/>
    <col min="4" max="4" width="4.8515625" style="225" customWidth="1"/>
    <col min="5" max="5" width="4.8515625" style="226" customWidth="1"/>
    <col min="6" max="6" width="7.140625" style="226" customWidth="1"/>
    <col min="7" max="7" width="43.57421875" style="220" customWidth="1"/>
    <col min="8" max="8" width="47.57421875" style="185" hidden="1" customWidth="1"/>
    <col min="9" max="9" width="9.28125" style="114" customWidth="1"/>
    <col min="10" max="10" width="9.57421875" style="114" customWidth="1"/>
    <col min="11" max="11" width="9.421875" style="114" customWidth="1"/>
    <col min="12" max="13" width="9.140625" style="93" hidden="1" customWidth="1"/>
    <col min="14" max="14" width="9.140625" style="22" customWidth="1"/>
    <col min="15" max="15" width="11.7109375" style="22" customWidth="1"/>
    <col min="16" max="23" width="9.140625" style="22" customWidth="1"/>
    <col min="24" max="24" width="10.28125" style="22" bestFit="1" customWidth="1"/>
    <col min="25" max="25" width="9.7109375" style="35" bestFit="1" customWidth="1"/>
    <col min="26" max="26" width="10.140625" style="22" bestFit="1" customWidth="1"/>
    <col min="27" max="27" width="10.7109375" style="22" bestFit="1" customWidth="1"/>
    <col min="28" max="28" width="10.00390625" style="22" customWidth="1"/>
    <col min="29" max="16384" width="9.140625" style="22" customWidth="1"/>
  </cols>
  <sheetData>
    <row r="1" spans="2:11" ht="20.25">
      <c r="B1" s="295" t="s">
        <v>971</v>
      </c>
      <c r="C1" s="295"/>
      <c r="D1" s="295"/>
      <c r="E1" s="295"/>
      <c r="F1" s="295"/>
      <c r="G1" s="295"/>
      <c r="H1" s="295"/>
      <c r="I1" s="295"/>
      <c r="J1" s="295"/>
      <c r="K1" s="295"/>
    </row>
    <row r="2" spans="2:11" ht="36" customHeight="1">
      <c r="B2" s="296" t="s">
        <v>992</v>
      </c>
      <c r="C2" s="296"/>
      <c r="D2" s="296"/>
      <c r="E2" s="296"/>
      <c r="F2" s="296"/>
      <c r="G2" s="296"/>
      <c r="H2" s="296"/>
      <c r="I2" s="296"/>
      <c r="J2" s="296"/>
      <c r="K2" s="296"/>
    </row>
    <row r="3" spans="2:9" ht="6.75" customHeight="1">
      <c r="B3" s="93" t="s">
        <v>526</v>
      </c>
      <c r="C3" s="178"/>
      <c r="D3" s="179"/>
      <c r="E3" s="179"/>
      <c r="F3" s="179"/>
      <c r="G3" s="180"/>
      <c r="H3" s="93"/>
      <c r="I3" s="93"/>
    </row>
    <row r="4" spans="3:11" ht="9.75" customHeight="1">
      <c r="C4" s="182"/>
      <c r="D4" s="183"/>
      <c r="E4" s="183"/>
      <c r="F4" s="183"/>
      <c r="G4" s="184"/>
      <c r="J4" s="318" t="s">
        <v>524</v>
      </c>
      <c r="K4" s="318"/>
    </row>
    <row r="5" spans="2:25" s="25" customFormat="1" ht="15.75" customHeight="1">
      <c r="B5" s="319" t="s">
        <v>527</v>
      </c>
      <c r="C5" s="323" t="s">
        <v>528</v>
      </c>
      <c r="D5" s="322" t="s">
        <v>529</v>
      </c>
      <c r="E5" s="322" t="s">
        <v>530</v>
      </c>
      <c r="F5" s="322" t="s">
        <v>972</v>
      </c>
      <c r="G5" s="320" t="s">
        <v>973</v>
      </c>
      <c r="H5" s="322" t="s">
        <v>280</v>
      </c>
      <c r="I5" s="285" t="s">
        <v>974</v>
      </c>
      <c r="J5" s="307" t="s">
        <v>431</v>
      </c>
      <c r="K5" s="308"/>
      <c r="L5" s="186"/>
      <c r="M5" s="325"/>
      <c r="Y5" s="96"/>
    </row>
    <row r="6" spans="2:27" s="26" customFormat="1" ht="52.5" customHeight="1">
      <c r="B6" s="319"/>
      <c r="C6" s="324"/>
      <c r="D6" s="324"/>
      <c r="E6" s="324"/>
      <c r="F6" s="324"/>
      <c r="G6" s="321"/>
      <c r="H6" s="322"/>
      <c r="I6" s="286"/>
      <c r="J6" s="95" t="s">
        <v>914</v>
      </c>
      <c r="K6" s="95" t="s">
        <v>915</v>
      </c>
      <c r="L6" s="257"/>
      <c r="M6" s="325"/>
      <c r="Y6" s="27"/>
      <c r="AA6" s="27"/>
    </row>
    <row r="7" spans="2:27" s="28" customFormat="1" ht="15.75" customHeight="1">
      <c r="B7" s="192">
        <v>1</v>
      </c>
      <c r="C7" s="192">
        <v>2</v>
      </c>
      <c r="D7" s="192">
        <v>3</v>
      </c>
      <c r="E7" s="192">
        <v>4</v>
      </c>
      <c r="F7" s="192">
        <v>5</v>
      </c>
      <c r="G7" s="192">
        <v>6</v>
      </c>
      <c r="H7" s="192">
        <v>7</v>
      </c>
      <c r="I7" s="192" t="s">
        <v>133</v>
      </c>
      <c r="J7" s="192" t="s">
        <v>134</v>
      </c>
      <c r="K7" s="192" t="s">
        <v>135</v>
      </c>
      <c r="L7" s="257"/>
      <c r="M7" s="257"/>
      <c r="Y7" s="97"/>
      <c r="AA7" s="27"/>
    </row>
    <row r="8" spans="2:27" s="29" customFormat="1" ht="54" customHeight="1">
      <c r="B8" s="88">
        <v>2000</v>
      </c>
      <c r="C8" s="194" t="s">
        <v>281</v>
      </c>
      <c r="D8" s="195" t="s">
        <v>282</v>
      </c>
      <c r="E8" s="196" t="s">
        <v>282</v>
      </c>
      <c r="F8" s="196"/>
      <c r="G8" s="197" t="s">
        <v>993</v>
      </c>
      <c r="H8" s="187"/>
      <c r="I8" s="71">
        <f>SUM(I9+I92+I110+I141+I217+I258+I295+I335+I389+I433+I466)</f>
        <v>420276.39999999997</v>
      </c>
      <c r="J8" s="71">
        <f>SUM(J9+J92+J110+J141+J217+J258+J295+J335+J389+J433+J466)</f>
        <v>300529</v>
      </c>
      <c r="K8" s="71">
        <f>SUM(K9+K92+K110+K141+K217+K258+K295+K335+K389+K433+K466)</f>
        <v>119747.4</v>
      </c>
      <c r="L8" s="258"/>
      <c r="M8" s="258"/>
      <c r="Y8" s="98"/>
      <c r="AA8" s="98"/>
    </row>
    <row r="9" spans="2:28" s="30" customFormat="1" ht="58.5" customHeight="1">
      <c r="B9" s="81">
        <v>2100</v>
      </c>
      <c r="C9" s="118" t="s">
        <v>171</v>
      </c>
      <c r="D9" s="119">
        <v>0</v>
      </c>
      <c r="E9" s="119">
        <v>0</v>
      </c>
      <c r="F9" s="119"/>
      <c r="G9" s="259" t="s">
        <v>994</v>
      </c>
      <c r="H9" s="199" t="s">
        <v>284</v>
      </c>
      <c r="I9" s="113">
        <f>SUM(J9:K9)</f>
        <v>99924.40000000001</v>
      </c>
      <c r="J9" s="113">
        <f>SUM(J10,J44,J49,J63,J66,J70,J83,J86)</f>
        <v>97924.40000000001</v>
      </c>
      <c r="K9" s="113">
        <f>SUM(K10,K44,K49,K63,K66,K70,K83,K86)</f>
        <v>2000</v>
      </c>
      <c r="L9" s="260"/>
      <c r="M9" s="260"/>
      <c r="Y9" s="99"/>
      <c r="Z9" s="99"/>
      <c r="AA9" s="99"/>
      <c r="AB9" s="99"/>
    </row>
    <row r="10" spans="2:28" s="32" customFormat="1" ht="53.25" customHeight="1">
      <c r="B10" s="55">
        <v>2110</v>
      </c>
      <c r="C10" s="118" t="s">
        <v>171</v>
      </c>
      <c r="D10" s="119">
        <v>1</v>
      </c>
      <c r="E10" s="119">
        <v>0</v>
      </c>
      <c r="F10" s="119"/>
      <c r="G10" s="121" t="s">
        <v>980</v>
      </c>
      <c r="H10" s="122" t="s">
        <v>285</v>
      </c>
      <c r="I10" s="113">
        <f>J10+K10</f>
        <v>93925.6</v>
      </c>
      <c r="J10" s="71">
        <f>SUM(J11+J40+J42)</f>
        <v>91925.6</v>
      </c>
      <c r="K10" s="71">
        <f>SUM(K11)</f>
        <v>2000</v>
      </c>
      <c r="L10" s="261"/>
      <c r="M10" s="261"/>
      <c r="Y10" s="100"/>
      <c r="Z10" s="101"/>
      <c r="AA10" s="100"/>
      <c r="AB10" s="100"/>
    </row>
    <row r="11" spans="2:28" ht="27">
      <c r="B11" s="55">
        <v>2111</v>
      </c>
      <c r="C11" s="108" t="s">
        <v>171</v>
      </c>
      <c r="D11" s="109">
        <v>1</v>
      </c>
      <c r="E11" s="109">
        <v>1</v>
      </c>
      <c r="F11" s="109"/>
      <c r="G11" s="117" t="s">
        <v>538</v>
      </c>
      <c r="H11" s="112" t="s">
        <v>286</v>
      </c>
      <c r="I11" s="113">
        <f>SUM(I13:I39)</f>
        <v>93925.6</v>
      </c>
      <c r="J11" s="113">
        <f>SUM(J13:J38)</f>
        <v>91925.6</v>
      </c>
      <c r="K11" s="113">
        <f>K38+K39</f>
        <v>2000</v>
      </c>
      <c r="Y11" s="102"/>
      <c r="Z11" s="102"/>
      <c r="AA11" s="102"/>
      <c r="AB11" s="102"/>
    </row>
    <row r="12" spans="2:11" ht="40.5">
      <c r="B12" s="55"/>
      <c r="C12" s="108"/>
      <c r="D12" s="109"/>
      <c r="E12" s="109"/>
      <c r="F12" s="109"/>
      <c r="G12" s="117" t="s">
        <v>975</v>
      </c>
      <c r="H12" s="112"/>
      <c r="I12" s="113"/>
      <c r="J12" s="45"/>
      <c r="K12" s="45"/>
    </row>
    <row r="13" spans="2:28" ht="27">
      <c r="B13" s="55"/>
      <c r="C13" s="108"/>
      <c r="D13" s="109"/>
      <c r="E13" s="109"/>
      <c r="F13" s="55">
        <v>4111</v>
      </c>
      <c r="G13" s="115" t="s">
        <v>754</v>
      </c>
      <c r="H13" s="112"/>
      <c r="I13" s="113">
        <f aca="true" t="shared" si="0" ref="I13:I35">SUM(J13:K13)</f>
        <v>64203</v>
      </c>
      <c r="J13" s="113">
        <v>64203</v>
      </c>
      <c r="K13" s="45"/>
      <c r="Y13" s="23"/>
      <c r="Z13" s="23"/>
      <c r="AA13" s="23"/>
      <c r="AB13" s="23"/>
    </row>
    <row r="14" spans="2:28" ht="27">
      <c r="B14" s="55"/>
      <c r="C14" s="108"/>
      <c r="D14" s="109"/>
      <c r="E14" s="109"/>
      <c r="F14" s="55">
        <v>4112</v>
      </c>
      <c r="G14" s="115" t="s">
        <v>755</v>
      </c>
      <c r="H14" s="112"/>
      <c r="I14" s="113">
        <f t="shared" si="0"/>
        <v>10340</v>
      </c>
      <c r="J14" s="113">
        <v>10340</v>
      </c>
      <c r="K14" s="45"/>
      <c r="Y14" s="23"/>
      <c r="Z14" s="23"/>
      <c r="AA14" s="23"/>
      <c r="AB14" s="23"/>
    </row>
    <row r="15" spans="2:28" ht="17.25">
      <c r="B15" s="55"/>
      <c r="C15" s="108"/>
      <c r="D15" s="109"/>
      <c r="E15" s="109"/>
      <c r="F15" s="55">
        <v>4212</v>
      </c>
      <c r="G15" s="111" t="s">
        <v>763</v>
      </c>
      <c r="H15" s="112"/>
      <c r="I15" s="113">
        <f t="shared" si="0"/>
        <v>4670</v>
      </c>
      <c r="J15" s="113">
        <v>4670</v>
      </c>
      <c r="K15" s="45"/>
      <c r="Y15" s="23"/>
      <c r="Z15" s="23"/>
      <c r="AA15" s="23"/>
      <c r="AB15" s="23"/>
    </row>
    <row r="16" spans="2:28" ht="17.25">
      <c r="B16" s="55"/>
      <c r="C16" s="108"/>
      <c r="D16" s="109"/>
      <c r="E16" s="109"/>
      <c r="F16" s="55">
        <v>4213</v>
      </c>
      <c r="G16" s="115" t="s">
        <v>764</v>
      </c>
      <c r="H16" s="112"/>
      <c r="I16" s="113">
        <f t="shared" si="0"/>
        <v>35</v>
      </c>
      <c r="J16" s="113">
        <v>35</v>
      </c>
      <c r="K16" s="45"/>
      <c r="Y16" s="23"/>
      <c r="Z16" s="23"/>
      <c r="AA16" s="23"/>
      <c r="AB16" s="23"/>
    </row>
    <row r="17" spans="2:28" ht="17.25">
      <c r="B17" s="55"/>
      <c r="C17" s="108"/>
      <c r="D17" s="109"/>
      <c r="E17" s="109"/>
      <c r="F17" s="55">
        <v>4214</v>
      </c>
      <c r="G17" s="115" t="s">
        <v>765</v>
      </c>
      <c r="H17" s="112"/>
      <c r="I17" s="113">
        <f t="shared" si="0"/>
        <v>1323</v>
      </c>
      <c r="J17" s="113">
        <v>1323</v>
      </c>
      <c r="K17" s="45"/>
      <c r="Y17" s="23"/>
      <c r="Z17" s="23"/>
      <c r="AA17" s="23"/>
      <c r="AB17" s="23"/>
    </row>
    <row r="18" spans="2:28" ht="17.25">
      <c r="B18" s="55"/>
      <c r="C18" s="108"/>
      <c r="D18" s="109"/>
      <c r="E18" s="109"/>
      <c r="F18" s="55">
        <v>4215</v>
      </c>
      <c r="G18" s="115" t="s">
        <v>976</v>
      </c>
      <c r="H18" s="112"/>
      <c r="I18" s="113">
        <f t="shared" si="0"/>
        <v>221</v>
      </c>
      <c r="J18" s="113">
        <v>221</v>
      </c>
      <c r="K18" s="45"/>
      <c r="Y18" s="23"/>
      <c r="Z18" s="23"/>
      <c r="AA18" s="23"/>
      <c r="AB18" s="23"/>
    </row>
    <row r="19" spans="2:28" ht="15" customHeight="1">
      <c r="B19" s="55"/>
      <c r="C19" s="108"/>
      <c r="D19" s="109"/>
      <c r="E19" s="109"/>
      <c r="F19" s="110">
        <v>4216</v>
      </c>
      <c r="G19" s="115" t="s">
        <v>767</v>
      </c>
      <c r="H19" s="112"/>
      <c r="I19" s="113">
        <f t="shared" si="0"/>
        <v>450</v>
      </c>
      <c r="J19" s="113">
        <v>450</v>
      </c>
      <c r="K19" s="45"/>
      <c r="Y19" s="23"/>
      <c r="Z19" s="23"/>
      <c r="AA19" s="23"/>
      <c r="AB19" s="23"/>
    </row>
    <row r="20" spans="2:28" ht="15" customHeight="1" hidden="1">
      <c r="B20" s="55"/>
      <c r="C20" s="108"/>
      <c r="D20" s="109"/>
      <c r="E20" s="109"/>
      <c r="F20" s="110">
        <v>4222</v>
      </c>
      <c r="G20" s="115" t="s">
        <v>128</v>
      </c>
      <c r="H20" s="112"/>
      <c r="I20" s="113">
        <f t="shared" si="0"/>
        <v>0</v>
      </c>
      <c r="J20" s="113">
        <v>0</v>
      </c>
      <c r="K20" s="45"/>
      <c r="Y20" s="23"/>
      <c r="Z20" s="23"/>
      <c r="AA20" s="23"/>
      <c r="AB20" s="23"/>
    </row>
    <row r="21" spans="2:28" ht="15" customHeight="1">
      <c r="B21" s="55"/>
      <c r="C21" s="108"/>
      <c r="D21" s="109"/>
      <c r="E21" s="109"/>
      <c r="F21" s="110">
        <v>4231</v>
      </c>
      <c r="G21" s="115" t="s">
        <v>774</v>
      </c>
      <c r="H21" s="112"/>
      <c r="I21" s="113">
        <f t="shared" si="0"/>
        <v>200</v>
      </c>
      <c r="J21" s="113">
        <v>200</v>
      </c>
      <c r="K21" s="45"/>
      <c r="Y21" s="23"/>
      <c r="Z21" s="23"/>
      <c r="AA21" s="23"/>
      <c r="AB21" s="23"/>
    </row>
    <row r="22" spans="2:28" ht="17.25">
      <c r="B22" s="55"/>
      <c r="C22" s="108"/>
      <c r="D22" s="109"/>
      <c r="E22" s="109"/>
      <c r="F22" s="55">
        <v>4232</v>
      </c>
      <c r="G22" s="115" t="s">
        <v>775</v>
      </c>
      <c r="H22" s="112"/>
      <c r="I22" s="113">
        <f t="shared" si="0"/>
        <v>960</v>
      </c>
      <c r="J22" s="113">
        <v>960</v>
      </c>
      <c r="K22" s="45"/>
      <c r="Y22" s="23"/>
      <c r="Z22" s="23"/>
      <c r="AA22" s="23"/>
      <c r="AB22" s="23"/>
    </row>
    <row r="23" spans="2:28" ht="15" customHeight="1" hidden="1">
      <c r="B23" s="55"/>
      <c r="C23" s="108"/>
      <c r="D23" s="109"/>
      <c r="E23" s="109"/>
      <c r="F23" s="55">
        <v>4233</v>
      </c>
      <c r="G23" s="115" t="s">
        <v>317</v>
      </c>
      <c r="H23" s="112"/>
      <c r="I23" s="113">
        <f t="shared" si="0"/>
        <v>0</v>
      </c>
      <c r="J23" s="113">
        <v>0</v>
      </c>
      <c r="K23" s="45"/>
      <c r="Y23" s="23"/>
      <c r="Z23" s="23"/>
      <c r="AA23" s="23"/>
      <c r="AB23" s="23"/>
    </row>
    <row r="24" spans="2:28" ht="30" customHeight="1">
      <c r="B24" s="55"/>
      <c r="C24" s="108"/>
      <c r="D24" s="109"/>
      <c r="E24" s="109"/>
      <c r="F24" s="55">
        <v>4233</v>
      </c>
      <c r="G24" s="115" t="s">
        <v>776</v>
      </c>
      <c r="H24" s="112"/>
      <c r="I24" s="113">
        <f t="shared" si="0"/>
        <v>350</v>
      </c>
      <c r="J24" s="113">
        <v>350</v>
      </c>
      <c r="K24" s="45"/>
      <c r="Y24" s="23"/>
      <c r="Z24" s="23"/>
      <c r="AA24" s="23"/>
      <c r="AB24" s="23"/>
    </row>
    <row r="25" spans="2:28" ht="17.25">
      <c r="B25" s="55"/>
      <c r="C25" s="108"/>
      <c r="D25" s="109"/>
      <c r="E25" s="109"/>
      <c r="F25" s="55">
        <v>4237</v>
      </c>
      <c r="G25" s="115" t="s">
        <v>977</v>
      </c>
      <c r="H25" s="112"/>
      <c r="I25" s="113">
        <f t="shared" si="0"/>
        <v>350</v>
      </c>
      <c r="J25" s="113">
        <v>350</v>
      </c>
      <c r="K25" s="45"/>
      <c r="X25" s="23"/>
      <c r="Y25" s="23"/>
      <c r="Z25" s="23"/>
      <c r="AA25" s="23"/>
      <c r="AB25" s="23"/>
    </row>
    <row r="26" spans="2:28" ht="17.25">
      <c r="B26" s="55"/>
      <c r="C26" s="108"/>
      <c r="D26" s="109"/>
      <c r="E26" s="109"/>
      <c r="F26" s="110">
        <v>4239</v>
      </c>
      <c r="G26" s="115" t="s">
        <v>781</v>
      </c>
      <c r="H26" s="112"/>
      <c r="I26" s="113">
        <f t="shared" si="0"/>
        <v>1000</v>
      </c>
      <c r="J26" s="113">
        <v>1000</v>
      </c>
      <c r="K26" s="45"/>
      <c r="Y26" s="23"/>
      <c r="Z26" s="23"/>
      <c r="AA26" s="23"/>
      <c r="AB26" s="23"/>
    </row>
    <row r="27" spans="2:28" ht="17.25">
      <c r="B27" s="55"/>
      <c r="C27" s="108"/>
      <c r="D27" s="109"/>
      <c r="E27" s="109"/>
      <c r="F27" s="55">
        <v>4241</v>
      </c>
      <c r="G27" s="115" t="s">
        <v>782</v>
      </c>
      <c r="H27" s="112"/>
      <c r="I27" s="113">
        <f>SUM(J27:K27)</f>
        <v>183.6</v>
      </c>
      <c r="J27" s="113">
        <v>183.6</v>
      </c>
      <c r="K27" s="45"/>
      <c r="Y27" s="23"/>
      <c r="Z27" s="23"/>
      <c r="AA27" s="23"/>
      <c r="AB27" s="23"/>
    </row>
    <row r="28" spans="2:28" ht="24" customHeight="1" hidden="1">
      <c r="B28" s="55"/>
      <c r="C28" s="108"/>
      <c r="D28" s="109"/>
      <c r="E28" s="109"/>
      <c r="F28" s="55">
        <v>4251</v>
      </c>
      <c r="G28" s="115" t="s">
        <v>130</v>
      </c>
      <c r="H28" s="112"/>
      <c r="I28" s="113">
        <f t="shared" si="0"/>
        <v>0</v>
      </c>
      <c r="J28" s="113">
        <v>0</v>
      </c>
      <c r="K28" s="45"/>
      <c r="X28" s="23"/>
      <c r="Y28" s="23"/>
      <c r="Z28" s="23"/>
      <c r="AA28" s="103"/>
      <c r="AB28" s="23"/>
    </row>
    <row r="29" spans="2:28" ht="27">
      <c r="B29" s="55"/>
      <c r="C29" s="108"/>
      <c r="D29" s="109"/>
      <c r="E29" s="109"/>
      <c r="F29" s="55">
        <v>4252</v>
      </c>
      <c r="G29" s="115" t="s">
        <v>785</v>
      </c>
      <c r="H29" s="112"/>
      <c r="I29" s="113">
        <f t="shared" si="0"/>
        <v>2150</v>
      </c>
      <c r="J29" s="113">
        <v>2150</v>
      </c>
      <c r="K29" s="45"/>
      <c r="Y29" s="23"/>
      <c r="Z29" s="23"/>
      <c r="AA29" s="23"/>
      <c r="AB29" s="23"/>
    </row>
    <row r="30" spans="2:28" ht="15" customHeight="1">
      <c r="B30" s="55"/>
      <c r="C30" s="108"/>
      <c r="D30" s="109"/>
      <c r="E30" s="109"/>
      <c r="F30" s="55">
        <v>4261</v>
      </c>
      <c r="G30" s="115" t="s">
        <v>787</v>
      </c>
      <c r="H30" s="112"/>
      <c r="I30" s="113">
        <f t="shared" si="0"/>
        <v>1560</v>
      </c>
      <c r="J30" s="113">
        <v>1560</v>
      </c>
      <c r="K30" s="45"/>
      <c r="Y30" s="23"/>
      <c r="Z30" s="23"/>
      <c r="AA30" s="23"/>
      <c r="AB30" s="23"/>
    </row>
    <row r="31" spans="2:28" ht="15" customHeight="1">
      <c r="B31" s="55"/>
      <c r="C31" s="108"/>
      <c r="D31" s="109"/>
      <c r="E31" s="109"/>
      <c r="F31" s="55">
        <v>4264</v>
      </c>
      <c r="G31" s="115" t="s">
        <v>790</v>
      </c>
      <c r="H31" s="112"/>
      <c r="I31" s="113">
        <f t="shared" si="0"/>
        <v>2600</v>
      </c>
      <c r="J31" s="113">
        <v>2600</v>
      </c>
      <c r="K31" s="45"/>
      <c r="Y31" s="23"/>
      <c r="Z31" s="23"/>
      <c r="AA31" s="23"/>
      <c r="AB31" s="23"/>
    </row>
    <row r="32" spans="2:28" ht="15" customHeight="1">
      <c r="B32" s="55"/>
      <c r="C32" s="108"/>
      <c r="D32" s="109"/>
      <c r="E32" s="109"/>
      <c r="F32" s="55">
        <v>4267</v>
      </c>
      <c r="G32" s="115" t="s">
        <v>793</v>
      </c>
      <c r="H32" s="112"/>
      <c r="I32" s="113">
        <f t="shared" si="0"/>
        <v>610</v>
      </c>
      <c r="J32" s="113">
        <v>610</v>
      </c>
      <c r="K32" s="45"/>
      <c r="X32" s="23"/>
      <c r="Y32" s="23"/>
      <c r="Z32" s="23"/>
      <c r="AA32" s="23"/>
      <c r="AB32" s="23"/>
    </row>
    <row r="33" spans="2:28" ht="15.75" customHeight="1" hidden="1">
      <c r="B33" s="55"/>
      <c r="C33" s="108"/>
      <c r="D33" s="109"/>
      <c r="E33" s="109"/>
      <c r="F33" s="110">
        <v>4269</v>
      </c>
      <c r="G33" s="115" t="s">
        <v>283</v>
      </c>
      <c r="H33" s="112"/>
      <c r="I33" s="113">
        <f t="shared" si="0"/>
        <v>0</v>
      </c>
      <c r="J33" s="45">
        <v>0</v>
      </c>
      <c r="K33" s="45"/>
      <c r="Y33" s="23"/>
      <c r="Z33" s="23"/>
      <c r="AA33" s="23"/>
      <c r="AB33" s="23"/>
    </row>
    <row r="34" spans="2:28" ht="15.75" customHeight="1">
      <c r="B34" s="55"/>
      <c r="C34" s="108"/>
      <c r="D34" s="109"/>
      <c r="E34" s="109"/>
      <c r="F34" s="110">
        <v>4269</v>
      </c>
      <c r="G34" s="115" t="s">
        <v>794</v>
      </c>
      <c r="H34" s="112"/>
      <c r="I34" s="113">
        <f t="shared" si="0"/>
        <v>60</v>
      </c>
      <c r="J34" s="45">
        <v>60</v>
      </c>
      <c r="K34" s="45"/>
      <c r="Y34" s="23"/>
      <c r="Z34" s="23"/>
      <c r="AA34" s="23"/>
      <c r="AB34" s="23"/>
    </row>
    <row r="35" spans="2:28" ht="26.25" customHeight="1">
      <c r="B35" s="55"/>
      <c r="C35" s="108"/>
      <c r="D35" s="109"/>
      <c r="E35" s="109"/>
      <c r="F35" s="110">
        <v>4511</v>
      </c>
      <c r="G35" s="115" t="s">
        <v>807</v>
      </c>
      <c r="H35" s="112"/>
      <c r="I35" s="113">
        <f t="shared" si="0"/>
        <v>620</v>
      </c>
      <c r="J35" s="113">
        <v>620</v>
      </c>
      <c r="K35" s="45"/>
      <c r="X35" s="24"/>
      <c r="Y35" s="23"/>
      <c r="Z35" s="23"/>
      <c r="AA35" s="23"/>
      <c r="AB35" s="23"/>
    </row>
    <row r="36" spans="2:28" ht="15.75" customHeight="1" hidden="1">
      <c r="B36" s="55"/>
      <c r="C36" s="108"/>
      <c r="D36" s="109"/>
      <c r="E36" s="109"/>
      <c r="F36" s="55">
        <v>4823</v>
      </c>
      <c r="G36" s="115" t="s">
        <v>215</v>
      </c>
      <c r="H36" s="112"/>
      <c r="I36" s="113">
        <f aca="true" t="shared" si="1" ref="I36:I49">SUM(J36:K36)</f>
        <v>0</v>
      </c>
      <c r="J36" s="45"/>
      <c r="K36" s="45"/>
      <c r="Y36" s="23"/>
      <c r="Z36" s="23"/>
      <c r="AA36" s="23"/>
      <c r="AB36" s="23"/>
    </row>
    <row r="37" spans="2:28" ht="15.75" customHeight="1">
      <c r="B37" s="55"/>
      <c r="C37" s="108"/>
      <c r="D37" s="109"/>
      <c r="E37" s="109"/>
      <c r="F37" s="55">
        <v>4823</v>
      </c>
      <c r="G37" s="115" t="s">
        <v>849</v>
      </c>
      <c r="H37" s="112"/>
      <c r="I37" s="113">
        <f>J37</f>
        <v>40</v>
      </c>
      <c r="J37" s="45">
        <v>40</v>
      </c>
      <c r="K37" s="45"/>
      <c r="Y37" s="23"/>
      <c r="Z37" s="23"/>
      <c r="AA37" s="23"/>
      <c r="AB37" s="23"/>
    </row>
    <row r="38" spans="2:28" ht="15" customHeight="1">
      <c r="B38" s="55"/>
      <c r="C38" s="108"/>
      <c r="D38" s="109"/>
      <c r="E38" s="109"/>
      <c r="F38" s="55">
        <v>5122</v>
      </c>
      <c r="G38" s="115" t="s">
        <v>866</v>
      </c>
      <c r="H38" s="112"/>
      <c r="I38" s="113">
        <f t="shared" si="1"/>
        <v>1000</v>
      </c>
      <c r="J38" s="113"/>
      <c r="K38" s="45">
        <v>1000</v>
      </c>
      <c r="Y38" s="23"/>
      <c r="Z38" s="23"/>
      <c r="AA38" s="23"/>
      <c r="AB38" s="23"/>
    </row>
    <row r="39" spans="2:28" ht="15" customHeight="1">
      <c r="B39" s="55"/>
      <c r="C39" s="108"/>
      <c r="D39" s="109"/>
      <c r="E39" s="109"/>
      <c r="F39" s="55">
        <v>5121</v>
      </c>
      <c r="G39" s="127" t="s">
        <v>865</v>
      </c>
      <c r="H39" s="112"/>
      <c r="I39" s="113">
        <f t="shared" si="1"/>
        <v>1000</v>
      </c>
      <c r="J39" s="113"/>
      <c r="K39" s="45">
        <v>1000</v>
      </c>
      <c r="X39" s="24"/>
      <c r="Y39" s="23"/>
      <c r="Z39" s="23"/>
      <c r="AA39" s="23"/>
      <c r="AB39" s="23"/>
    </row>
    <row r="40" spans="2:28" ht="26.25" customHeight="1">
      <c r="B40" s="55">
        <v>2112</v>
      </c>
      <c r="C40" s="108" t="s">
        <v>171</v>
      </c>
      <c r="D40" s="109">
        <v>1</v>
      </c>
      <c r="E40" s="109">
        <v>2</v>
      </c>
      <c r="F40" s="109"/>
      <c r="G40" s="117" t="s">
        <v>539</v>
      </c>
      <c r="H40" s="112" t="s">
        <v>287</v>
      </c>
      <c r="I40" s="113">
        <f t="shared" si="1"/>
        <v>0</v>
      </c>
      <c r="J40" s="45">
        <v>0</v>
      </c>
      <c r="K40" s="45">
        <v>0</v>
      </c>
      <c r="Y40" s="23"/>
      <c r="Z40" s="23"/>
      <c r="AA40" s="23"/>
      <c r="AB40" s="23"/>
    </row>
    <row r="41" spans="2:28" ht="40.5">
      <c r="B41" s="55"/>
      <c r="C41" s="108"/>
      <c r="D41" s="109"/>
      <c r="E41" s="109"/>
      <c r="F41" s="110"/>
      <c r="G41" s="117" t="s">
        <v>975</v>
      </c>
      <c r="H41" s="112"/>
      <c r="I41" s="113">
        <f t="shared" si="1"/>
        <v>0</v>
      </c>
      <c r="J41" s="45"/>
      <c r="K41" s="45"/>
      <c r="Y41" s="23"/>
      <c r="Z41" s="23"/>
      <c r="AA41" s="23"/>
      <c r="AB41" s="23"/>
    </row>
    <row r="42" spans="2:28" ht="15" customHeight="1">
      <c r="B42" s="55">
        <v>2113</v>
      </c>
      <c r="C42" s="108" t="s">
        <v>171</v>
      </c>
      <c r="D42" s="109">
        <v>1</v>
      </c>
      <c r="E42" s="109">
        <v>3</v>
      </c>
      <c r="F42" s="110"/>
      <c r="G42" s="117" t="s">
        <v>540</v>
      </c>
      <c r="H42" s="112" t="s">
        <v>288</v>
      </c>
      <c r="I42" s="113">
        <f t="shared" si="1"/>
        <v>0</v>
      </c>
      <c r="J42" s="45">
        <v>0</v>
      </c>
      <c r="K42" s="45">
        <v>0</v>
      </c>
      <c r="Y42" s="23"/>
      <c r="Z42" s="23"/>
      <c r="AA42" s="23"/>
      <c r="AB42" s="23"/>
    </row>
    <row r="43" spans="2:28" ht="40.5">
      <c r="B43" s="55"/>
      <c r="C43" s="108"/>
      <c r="D43" s="109"/>
      <c r="E43" s="109"/>
      <c r="F43" s="110"/>
      <c r="G43" s="117" t="s">
        <v>975</v>
      </c>
      <c r="H43" s="112"/>
      <c r="I43" s="113">
        <f t="shared" si="1"/>
        <v>0</v>
      </c>
      <c r="J43" s="45"/>
      <c r="K43" s="45"/>
      <c r="Y43" s="23"/>
      <c r="Z43" s="23"/>
      <c r="AA43" s="23"/>
      <c r="AB43" s="23"/>
    </row>
    <row r="44" spans="2:28" ht="15" customHeight="1">
      <c r="B44" s="55">
        <v>2120</v>
      </c>
      <c r="C44" s="118" t="s">
        <v>171</v>
      </c>
      <c r="D44" s="119">
        <v>2</v>
      </c>
      <c r="E44" s="119">
        <v>0</v>
      </c>
      <c r="F44" s="120"/>
      <c r="G44" s="121" t="s">
        <v>541</v>
      </c>
      <c r="H44" s="203" t="s">
        <v>290</v>
      </c>
      <c r="I44" s="113">
        <f t="shared" si="1"/>
        <v>0</v>
      </c>
      <c r="J44" s="45">
        <f>SUM(J45+J47)</f>
        <v>0</v>
      </c>
      <c r="K44" s="45">
        <f>SUM(K45+K47)</f>
        <v>0</v>
      </c>
      <c r="Y44" s="23"/>
      <c r="Z44" s="23"/>
      <c r="AA44" s="23"/>
      <c r="AB44" s="23"/>
    </row>
    <row r="45" spans="2:28" ht="15" customHeight="1">
      <c r="B45" s="55">
        <v>2121</v>
      </c>
      <c r="C45" s="108" t="s">
        <v>171</v>
      </c>
      <c r="D45" s="109">
        <v>2</v>
      </c>
      <c r="E45" s="109">
        <v>1</v>
      </c>
      <c r="F45" s="110"/>
      <c r="G45" s="262" t="s">
        <v>542</v>
      </c>
      <c r="H45" s="112" t="s">
        <v>291</v>
      </c>
      <c r="I45" s="113">
        <f t="shared" si="1"/>
        <v>0</v>
      </c>
      <c r="J45" s="45">
        <v>0</v>
      </c>
      <c r="K45" s="45">
        <v>0</v>
      </c>
      <c r="Y45" s="23"/>
      <c r="Z45" s="23"/>
      <c r="AA45" s="23"/>
      <c r="AB45" s="23"/>
    </row>
    <row r="46" spans="2:28" ht="40.5">
      <c r="B46" s="55"/>
      <c r="C46" s="108"/>
      <c r="D46" s="109"/>
      <c r="E46" s="109"/>
      <c r="F46" s="110"/>
      <c r="G46" s="117" t="s">
        <v>975</v>
      </c>
      <c r="H46" s="112"/>
      <c r="I46" s="113">
        <f t="shared" si="1"/>
        <v>0</v>
      </c>
      <c r="J46" s="45"/>
      <c r="K46" s="45"/>
      <c r="Y46" s="23"/>
      <c r="Z46" s="23"/>
      <c r="AA46" s="23"/>
      <c r="AB46" s="23"/>
    </row>
    <row r="47" spans="2:28" ht="28.5" customHeight="1">
      <c r="B47" s="55">
        <v>2122</v>
      </c>
      <c r="C47" s="108" t="s">
        <v>171</v>
      </c>
      <c r="D47" s="109">
        <v>2</v>
      </c>
      <c r="E47" s="109">
        <v>2</v>
      </c>
      <c r="F47" s="110"/>
      <c r="G47" s="117" t="s">
        <v>543</v>
      </c>
      <c r="H47" s="112" t="s">
        <v>292</v>
      </c>
      <c r="I47" s="113">
        <f t="shared" si="1"/>
        <v>0</v>
      </c>
      <c r="J47" s="45">
        <v>0</v>
      </c>
      <c r="K47" s="45">
        <v>0</v>
      </c>
      <c r="Y47" s="23"/>
      <c r="Z47" s="23"/>
      <c r="AA47" s="23"/>
      <c r="AB47" s="23"/>
    </row>
    <row r="48" spans="2:28" ht="40.5">
      <c r="B48" s="55"/>
      <c r="C48" s="108"/>
      <c r="D48" s="109"/>
      <c r="E48" s="109"/>
      <c r="F48" s="110"/>
      <c r="G48" s="117" t="s">
        <v>975</v>
      </c>
      <c r="H48" s="112"/>
      <c r="I48" s="113">
        <f t="shared" si="1"/>
        <v>0</v>
      </c>
      <c r="J48" s="45"/>
      <c r="K48" s="45"/>
      <c r="Y48" s="23"/>
      <c r="Z48" s="23"/>
      <c r="AA48" s="23"/>
      <c r="AB48" s="23"/>
    </row>
    <row r="49" spans="2:28" ht="15" customHeight="1">
      <c r="B49" s="55">
        <v>2130</v>
      </c>
      <c r="C49" s="118" t="s">
        <v>171</v>
      </c>
      <c r="D49" s="119">
        <v>3</v>
      </c>
      <c r="E49" s="119">
        <v>0</v>
      </c>
      <c r="F49" s="120"/>
      <c r="G49" s="121" t="s">
        <v>544</v>
      </c>
      <c r="H49" s="205" t="s">
        <v>293</v>
      </c>
      <c r="I49" s="113">
        <f t="shared" si="1"/>
        <v>3438.8</v>
      </c>
      <c r="J49" s="163">
        <f>SUM(J50,J52,J54)</f>
        <v>3438.8</v>
      </c>
      <c r="K49" s="163">
        <f>SUM(K50,K52,K54)</f>
        <v>0</v>
      </c>
      <c r="Y49" s="23"/>
      <c r="Z49" s="23"/>
      <c r="AA49" s="23"/>
      <c r="AB49" s="23"/>
    </row>
    <row r="50" spans="2:28" ht="27">
      <c r="B50" s="55">
        <v>2131</v>
      </c>
      <c r="C50" s="108" t="s">
        <v>171</v>
      </c>
      <c r="D50" s="109">
        <v>3</v>
      </c>
      <c r="E50" s="109">
        <v>1</v>
      </c>
      <c r="F50" s="110"/>
      <c r="G50" s="117" t="s">
        <v>545</v>
      </c>
      <c r="H50" s="112" t="s">
        <v>294</v>
      </c>
      <c r="I50" s="113"/>
      <c r="J50" s="45">
        <v>0</v>
      </c>
      <c r="K50" s="45">
        <v>0</v>
      </c>
      <c r="Y50" s="23"/>
      <c r="Z50" s="23"/>
      <c r="AA50" s="23"/>
      <c r="AB50" s="23"/>
    </row>
    <row r="51" spans="2:28" ht="40.5">
      <c r="B51" s="55"/>
      <c r="C51" s="108"/>
      <c r="D51" s="109"/>
      <c r="E51" s="109"/>
      <c r="F51" s="110"/>
      <c r="G51" s="117" t="s">
        <v>975</v>
      </c>
      <c r="H51" s="112"/>
      <c r="I51" s="113">
        <f aca="true" t="shared" si="2" ref="I51:I85">SUM(J51:K51)</f>
        <v>0</v>
      </c>
      <c r="J51" s="45"/>
      <c r="K51" s="45"/>
      <c r="Y51" s="23"/>
      <c r="Z51" s="23"/>
      <c r="AA51" s="23"/>
      <c r="AB51" s="23"/>
    </row>
    <row r="52" spans="2:28" ht="26.25" customHeight="1">
      <c r="B52" s="55">
        <v>2132</v>
      </c>
      <c r="C52" s="108" t="s">
        <v>171</v>
      </c>
      <c r="D52" s="109">
        <v>3</v>
      </c>
      <c r="E52" s="109">
        <v>2</v>
      </c>
      <c r="F52" s="110"/>
      <c r="G52" s="117" t="s">
        <v>546</v>
      </c>
      <c r="H52" s="112" t="s">
        <v>295</v>
      </c>
      <c r="I52" s="113">
        <f t="shared" si="2"/>
        <v>0</v>
      </c>
      <c r="J52" s="45">
        <v>0</v>
      </c>
      <c r="K52" s="45">
        <v>0</v>
      </c>
      <c r="Y52" s="23"/>
      <c r="Z52" s="23"/>
      <c r="AA52" s="23"/>
      <c r="AB52" s="23"/>
    </row>
    <row r="53" spans="2:28" ht="40.5">
      <c r="B53" s="55"/>
      <c r="C53" s="108"/>
      <c r="D53" s="109"/>
      <c r="E53" s="109"/>
      <c r="F53" s="110"/>
      <c r="G53" s="117" t="s">
        <v>975</v>
      </c>
      <c r="H53" s="112"/>
      <c r="I53" s="113">
        <f t="shared" si="2"/>
        <v>0</v>
      </c>
      <c r="J53" s="45"/>
      <c r="K53" s="45"/>
      <c r="Y53" s="23"/>
      <c r="Z53" s="23"/>
      <c r="AA53" s="23"/>
      <c r="AB53" s="23"/>
    </row>
    <row r="54" spans="2:28" ht="15" customHeight="1">
      <c r="B54" s="55">
        <v>2133</v>
      </c>
      <c r="C54" s="108" t="s">
        <v>171</v>
      </c>
      <c r="D54" s="109">
        <v>3</v>
      </c>
      <c r="E54" s="109">
        <v>3</v>
      </c>
      <c r="F54" s="110"/>
      <c r="G54" s="117" t="s">
        <v>547</v>
      </c>
      <c r="H54" s="112" t="s">
        <v>296</v>
      </c>
      <c r="I54" s="113">
        <f t="shared" si="2"/>
        <v>3438.8</v>
      </c>
      <c r="J54" s="45">
        <f>SUM(J56:J62)</f>
        <v>3438.8</v>
      </c>
      <c r="K54" s="45">
        <f>SUM(K56:K56)</f>
        <v>0</v>
      </c>
      <c r="Y54" s="23"/>
      <c r="Z54" s="23"/>
      <c r="AA54" s="23"/>
      <c r="AB54" s="23"/>
    </row>
    <row r="55" spans="2:28" ht="40.5">
      <c r="B55" s="55"/>
      <c r="C55" s="108"/>
      <c r="D55" s="109"/>
      <c r="E55" s="109"/>
      <c r="F55" s="110"/>
      <c r="G55" s="117" t="s">
        <v>975</v>
      </c>
      <c r="H55" s="112"/>
      <c r="I55" s="113">
        <f t="shared" si="2"/>
        <v>0</v>
      </c>
      <c r="J55" s="45"/>
      <c r="K55" s="45"/>
      <c r="Y55" s="23"/>
      <c r="Z55" s="23"/>
      <c r="AA55" s="23"/>
      <c r="AB55" s="23"/>
    </row>
    <row r="56" spans="2:28" s="114" customFormat="1" ht="27">
      <c r="B56" s="55"/>
      <c r="C56" s="108"/>
      <c r="D56" s="109"/>
      <c r="E56" s="109"/>
      <c r="F56" s="129">
        <v>4211</v>
      </c>
      <c r="G56" s="115" t="s">
        <v>762</v>
      </c>
      <c r="H56" s="112"/>
      <c r="I56" s="45">
        <f t="shared" si="2"/>
        <v>336</v>
      </c>
      <c r="J56" s="45">
        <v>336</v>
      </c>
      <c r="K56" s="45">
        <v>0</v>
      </c>
      <c r="L56" s="93"/>
      <c r="M56" s="93"/>
      <c r="Y56" s="40"/>
      <c r="Z56" s="40"/>
      <c r="AA56" s="40"/>
      <c r="AB56" s="40"/>
    </row>
    <row r="57" spans="2:28" s="114" customFormat="1" ht="17.25" hidden="1">
      <c r="B57" s="55"/>
      <c r="C57" s="108"/>
      <c r="D57" s="109"/>
      <c r="E57" s="109"/>
      <c r="F57" s="129">
        <v>4214</v>
      </c>
      <c r="G57" s="115" t="s">
        <v>1030</v>
      </c>
      <c r="H57" s="112"/>
      <c r="I57" s="45">
        <f>J57</f>
        <v>0</v>
      </c>
      <c r="J57" s="45">
        <v>0</v>
      </c>
      <c r="K57" s="45"/>
      <c r="L57" s="93"/>
      <c r="M57" s="93"/>
      <c r="Y57" s="40"/>
      <c r="Z57" s="40"/>
      <c r="AA57" s="40"/>
      <c r="AB57" s="40"/>
    </row>
    <row r="58" spans="2:28" s="114" customFormat="1" ht="15" customHeight="1">
      <c r="B58" s="55"/>
      <c r="C58" s="108"/>
      <c r="D58" s="109"/>
      <c r="E58" s="109"/>
      <c r="F58" s="110">
        <v>4232</v>
      </c>
      <c r="G58" s="115" t="s">
        <v>775</v>
      </c>
      <c r="H58" s="112"/>
      <c r="I58" s="113">
        <f t="shared" si="2"/>
        <v>652.8</v>
      </c>
      <c r="J58" s="45">
        <v>652.8</v>
      </c>
      <c r="K58" s="45">
        <v>0</v>
      </c>
      <c r="L58" s="93"/>
      <c r="M58" s="93"/>
      <c r="Y58" s="40"/>
      <c r="Z58" s="40"/>
      <c r="AA58" s="40"/>
      <c r="AB58" s="40"/>
    </row>
    <row r="59" spans="2:28" ht="15" customHeight="1">
      <c r="B59" s="55"/>
      <c r="C59" s="108"/>
      <c r="D59" s="109"/>
      <c r="E59" s="109"/>
      <c r="F59" s="110">
        <v>4235</v>
      </c>
      <c r="G59" s="60" t="s">
        <v>778</v>
      </c>
      <c r="H59" s="112"/>
      <c r="I59" s="113">
        <f>J59</f>
        <v>1900</v>
      </c>
      <c r="J59" s="45">
        <v>1900</v>
      </c>
      <c r="K59" s="45"/>
      <c r="Y59" s="23"/>
      <c r="Z59" s="23"/>
      <c r="AA59" s="23"/>
      <c r="AB59" s="23"/>
    </row>
    <row r="60" spans="2:28" ht="15" customHeight="1">
      <c r="B60" s="55"/>
      <c r="C60" s="108"/>
      <c r="D60" s="109"/>
      <c r="E60" s="109"/>
      <c r="F60" s="110">
        <v>4239</v>
      </c>
      <c r="G60" s="115" t="s">
        <v>781</v>
      </c>
      <c r="H60" s="112"/>
      <c r="I60" s="113">
        <f t="shared" si="2"/>
        <v>350</v>
      </c>
      <c r="J60" s="45">
        <v>350</v>
      </c>
      <c r="K60" s="45"/>
      <c r="Y60" s="23"/>
      <c r="Z60" s="23"/>
      <c r="AA60" s="23"/>
      <c r="AB60" s="23"/>
    </row>
    <row r="61" spans="2:28" ht="15" customHeight="1" hidden="1">
      <c r="B61" s="55"/>
      <c r="C61" s="108"/>
      <c r="D61" s="109"/>
      <c r="E61" s="109"/>
      <c r="F61" s="110">
        <v>4822</v>
      </c>
      <c r="G61" s="115" t="s">
        <v>848</v>
      </c>
      <c r="H61" s="112"/>
      <c r="I61" s="113">
        <f t="shared" si="2"/>
        <v>0</v>
      </c>
      <c r="J61" s="45">
        <v>0</v>
      </c>
      <c r="K61" s="45"/>
      <c r="Y61" s="23"/>
      <c r="Z61" s="23"/>
      <c r="AA61" s="23"/>
      <c r="AB61" s="23"/>
    </row>
    <row r="62" spans="2:28" ht="15" customHeight="1">
      <c r="B62" s="55"/>
      <c r="C62" s="108"/>
      <c r="D62" s="109"/>
      <c r="E62" s="109"/>
      <c r="F62" s="110">
        <v>4823</v>
      </c>
      <c r="G62" s="115" t="s">
        <v>849</v>
      </c>
      <c r="H62" s="112"/>
      <c r="I62" s="113">
        <f t="shared" si="2"/>
        <v>200</v>
      </c>
      <c r="J62" s="45">
        <v>200</v>
      </c>
      <c r="K62" s="45"/>
      <c r="Y62" s="23"/>
      <c r="Z62" s="23"/>
      <c r="AA62" s="23"/>
      <c r="AB62" s="23"/>
    </row>
    <row r="63" spans="2:28" ht="25.5" customHeight="1">
      <c r="B63" s="55">
        <v>2140</v>
      </c>
      <c r="C63" s="118" t="s">
        <v>171</v>
      </c>
      <c r="D63" s="119">
        <v>4</v>
      </c>
      <c r="E63" s="119">
        <v>0</v>
      </c>
      <c r="F63" s="120"/>
      <c r="G63" s="121" t="s">
        <v>548</v>
      </c>
      <c r="H63" s="122" t="s">
        <v>297</v>
      </c>
      <c r="I63" s="113">
        <f t="shared" si="2"/>
        <v>0</v>
      </c>
      <c r="J63" s="45">
        <f>SUM(J64)</f>
        <v>0</v>
      </c>
      <c r="K63" s="45">
        <f>SUM(K64)</f>
        <v>0</v>
      </c>
      <c r="Y63" s="23"/>
      <c r="Z63" s="23"/>
      <c r="AA63" s="23"/>
      <c r="AB63" s="23"/>
    </row>
    <row r="64" spans="2:28" ht="15" customHeight="1">
      <c r="B64" s="55">
        <v>2141</v>
      </c>
      <c r="C64" s="108" t="s">
        <v>171</v>
      </c>
      <c r="D64" s="109">
        <v>4</v>
      </c>
      <c r="E64" s="109">
        <v>1</v>
      </c>
      <c r="F64" s="110"/>
      <c r="G64" s="117" t="s">
        <v>549</v>
      </c>
      <c r="H64" s="206" t="s">
        <v>298</v>
      </c>
      <c r="I64" s="113">
        <f t="shared" si="2"/>
        <v>0</v>
      </c>
      <c r="J64" s="45">
        <v>0</v>
      </c>
      <c r="K64" s="45">
        <v>0</v>
      </c>
      <c r="Y64" s="23"/>
      <c r="Z64" s="23"/>
      <c r="AA64" s="23"/>
      <c r="AB64" s="23"/>
    </row>
    <row r="65" spans="2:28" ht="40.5">
      <c r="B65" s="55"/>
      <c r="C65" s="108"/>
      <c r="D65" s="109"/>
      <c r="E65" s="109"/>
      <c r="F65" s="110"/>
      <c r="G65" s="117" t="s">
        <v>975</v>
      </c>
      <c r="H65" s="112"/>
      <c r="I65" s="113">
        <f t="shared" si="2"/>
        <v>0</v>
      </c>
      <c r="J65" s="45"/>
      <c r="K65" s="45"/>
      <c r="Y65" s="23"/>
      <c r="Z65" s="23"/>
      <c r="AA65" s="23"/>
      <c r="AB65" s="23"/>
    </row>
    <row r="66" spans="2:28" ht="40.5">
      <c r="B66" s="55">
        <v>2150</v>
      </c>
      <c r="C66" s="118" t="s">
        <v>171</v>
      </c>
      <c r="D66" s="119">
        <v>5</v>
      </c>
      <c r="E66" s="119">
        <v>0</v>
      </c>
      <c r="F66" s="120"/>
      <c r="G66" s="121" t="s">
        <v>550</v>
      </c>
      <c r="H66" s="122" t="s">
        <v>299</v>
      </c>
      <c r="I66" s="45">
        <f t="shared" si="2"/>
        <v>0</v>
      </c>
      <c r="J66" s="45">
        <f>SUM(J67)</f>
        <v>0</v>
      </c>
      <c r="K66" s="45">
        <f>SUM(K67)</f>
        <v>0</v>
      </c>
      <c r="Y66" s="23"/>
      <c r="Z66" s="23"/>
      <c r="AA66" s="23"/>
      <c r="AB66" s="23"/>
    </row>
    <row r="67" spans="2:28" ht="25.5" customHeight="1">
      <c r="B67" s="55">
        <v>2151</v>
      </c>
      <c r="C67" s="108" t="s">
        <v>171</v>
      </c>
      <c r="D67" s="109">
        <v>5</v>
      </c>
      <c r="E67" s="109">
        <v>1</v>
      </c>
      <c r="F67" s="110"/>
      <c r="G67" s="117" t="s">
        <v>978</v>
      </c>
      <c r="H67" s="206" t="s">
        <v>300</v>
      </c>
      <c r="I67" s="45">
        <f t="shared" si="2"/>
        <v>0</v>
      </c>
      <c r="J67" s="45">
        <v>0</v>
      </c>
      <c r="K67" s="45">
        <f>K69</f>
        <v>0</v>
      </c>
      <c r="Y67" s="23"/>
      <c r="Z67" s="23"/>
      <c r="AA67" s="23"/>
      <c r="AB67" s="23"/>
    </row>
    <row r="68" spans="2:28" ht="40.5">
      <c r="B68" s="55"/>
      <c r="C68" s="108"/>
      <c r="D68" s="109"/>
      <c r="E68" s="109"/>
      <c r="F68" s="110"/>
      <c r="G68" s="117" t="s">
        <v>975</v>
      </c>
      <c r="H68" s="112"/>
      <c r="I68" s="113">
        <f t="shared" si="2"/>
        <v>0</v>
      </c>
      <c r="J68" s="45"/>
      <c r="K68" s="45"/>
      <c r="Y68" s="23"/>
      <c r="Z68" s="23"/>
      <c r="AA68" s="23"/>
      <c r="AB68" s="23"/>
    </row>
    <row r="69" spans="2:28" ht="15.75" customHeight="1" hidden="1">
      <c r="B69" s="55"/>
      <c r="C69" s="108"/>
      <c r="D69" s="109"/>
      <c r="E69" s="109"/>
      <c r="F69" s="110">
        <v>5134</v>
      </c>
      <c r="G69" s="117" t="s">
        <v>149</v>
      </c>
      <c r="H69" s="112"/>
      <c r="I69" s="58">
        <f t="shared" si="2"/>
        <v>0</v>
      </c>
      <c r="J69" s="45"/>
      <c r="K69" s="45">
        <v>0</v>
      </c>
      <c r="Y69" s="23"/>
      <c r="Z69" s="23"/>
      <c r="AA69" s="23"/>
      <c r="AB69" s="23"/>
    </row>
    <row r="70" spans="2:28" ht="28.5" customHeight="1">
      <c r="B70" s="55">
        <v>2160</v>
      </c>
      <c r="C70" s="118" t="s">
        <v>171</v>
      </c>
      <c r="D70" s="119">
        <v>6</v>
      </c>
      <c r="E70" s="119">
        <v>0</v>
      </c>
      <c r="F70" s="120"/>
      <c r="G70" s="121" t="s">
        <v>979</v>
      </c>
      <c r="H70" s="122" t="s">
        <v>301</v>
      </c>
      <c r="I70" s="58">
        <f t="shared" si="2"/>
        <v>2560</v>
      </c>
      <c r="J70" s="45">
        <f>SUM(J71)</f>
        <v>2560</v>
      </c>
      <c r="K70" s="45">
        <f>SUM(K71)</f>
        <v>0</v>
      </c>
      <c r="Y70" s="23"/>
      <c r="Z70" s="23"/>
      <c r="AA70" s="23"/>
      <c r="AB70" s="23"/>
    </row>
    <row r="71" spans="2:28" ht="27">
      <c r="B71" s="55">
        <v>2161</v>
      </c>
      <c r="C71" s="108" t="s">
        <v>171</v>
      </c>
      <c r="D71" s="109">
        <v>6</v>
      </c>
      <c r="E71" s="109">
        <v>1</v>
      </c>
      <c r="F71" s="110"/>
      <c r="G71" s="117" t="s">
        <v>553</v>
      </c>
      <c r="H71" s="112" t="s">
        <v>302</v>
      </c>
      <c r="I71" s="58">
        <f t="shared" si="2"/>
        <v>2560</v>
      </c>
      <c r="J71" s="45">
        <f>SUM(J73:J82)</f>
        <v>2560</v>
      </c>
      <c r="K71" s="45">
        <f>SUM(K78:K80)</f>
        <v>0</v>
      </c>
      <c r="Y71" s="23"/>
      <c r="Z71" s="23"/>
      <c r="AA71" s="23"/>
      <c r="AB71" s="23"/>
    </row>
    <row r="72" spans="2:28" ht="40.5">
      <c r="B72" s="55"/>
      <c r="C72" s="108"/>
      <c r="D72" s="109"/>
      <c r="E72" s="109"/>
      <c r="F72" s="110"/>
      <c r="G72" s="117" t="s">
        <v>975</v>
      </c>
      <c r="H72" s="112"/>
      <c r="I72" s="113">
        <f t="shared" si="2"/>
        <v>0</v>
      </c>
      <c r="J72" s="45"/>
      <c r="K72" s="45"/>
      <c r="Y72" s="23"/>
      <c r="Z72" s="23"/>
      <c r="AA72" s="23"/>
      <c r="AB72" s="23"/>
    </row>
    <row r="73" spans="2:28" s="114" customFormat="1" ht="27">
      <c r="B73" s="55"/>
      <c r="C73" s="108"/>
      <c r="D73" s="109"/>
      <c r="E73" s="109"/>
      <c r="F73" s="110">
        <v>4211</v>
      </c>
      <c r="G73" s="123" t="s">
        <v>762</v>
      </c>
      <c r="H73" s="112"/>
      <c r="I73" s="45">
        <f>J73</f>
        <v>0</v>
      </c>
      <c r="J73" s="45">
        <v>0</v>
      </c>
      <c r="K73" s="45"/>
      <c r="L73" s="93"/>
      <c r="M73" s="93"/>
      <c r="Y73" s="40"/>
      <c r="Z73" s="40"/>
      <c r="AA73" s="40"/>
      <c r="AB73" s="40"/>
    </row>
    <row r="74" spans="2:28" ht="17.25">
      <c r="B74" s="55"/>
      <c r="C74" s="108"/>
      <c r="D74" s="109"/>
      <c r="E74" s="109"/>
      <c r="F74" s="110">
        <v>4241</v>
      </c>
      <c r="G74" s="115" t="s">
        <v>782</v>
      </c>
      <c r="H74" s="112"/>
      <c r="I74" s="113">
        <f>SUM(J74:K74)</f>
        <v>1980</v>
      </c>
      <c r="J74" s="45">
        <v>1980</v>
      </c>
      <c r="K74" s="45"/>
      <c r="Y74" s="23"/>
      <c r="Z74" s="23"/>
      <c r="AA74" s="23"/>
      <c r="AB74" s="23"/>
    </row>
    <row r="75" spans="2:28" ht="17.25">
      <c r="B75" s="55"/>
      <c r="C75" s="108"/>
      <c r="D75" s="109"/>
      <c r="E75" s="109"/>
      <c r="F75" s="110">
        <v>4261</v>
      </c>
      <c r="G75" s="115" t="s">
        <v>1031</v>
      </c>
      <c r="H75" s="112"/>
      <c r="I75" s="113">
        <f>J75</f>
        <v>200</v>
      </c>
      <c r="J75" s="45">
        <v>200</v>
      </c>
      <c r="K75" s="45"/>
      <c r="Y75" s="23"/>
      <c r="Z75" s="23"/>
      <c r="AA75" s="23"/>
      <c r="AB75" s="23"/>
    </row>
    <row r="76" spans="2:28" ht="15" customHeight="1" hidden="1">
      <c r="B76" s="55"/>
      <c r="C76" s="108"/>
      <c r="D76" s="109"/>
      <c r="E76" s="109"/>
      <c r="F76" s="110">
        <v>4235</v>
      </c>
      <c r="G76" s="60" t="s">
        <v>778</v>
      </c>
      <c r="H76" s="112"/>
      <c r="I76" s="113">
        <f t="shared" si="2"/>
        <v>0</v>
      </c>
      <c r="J76" s="113"/>
      <c r="K76" s="45">
        <v>0</v>
      </c>
      <c r="Y76" s="23"/>
      <c r="Z76" s="23"/>
      <c r="AA76" s="23"/>
      <c r="AB76" s="23"/>
    </row>
    <row r="77" spans="2:28" ht="15" customHeight="1">
      <c r="B77" s="55"/>
      <c r="C77" s="108"/>
      <c r="D77" s="109"/>
      <c r="E77" s="109"/>
      <c r="F77" s="110">
        <v>4262</v>
      </c>
      <c r="G77" s="115" t="s">
        <v>788</v>
      </c>
      <c r="H77" s="112"/>
      <c r="I77" s="113">
        <f>J77</f>
        <v>200</v>
      </c>
      <c r="J77" s="113">
        <v>200</v>
      </c>
      <c r="K77" s="45"/>
      <c r="Y77" s="23"/>
      <c r="Z77" s="23"/>
      <c r="AA77" s="23"/>
      <c r="AB77" s="23"/>
    </row>
    <row r="78" spans="2:28" ht="15" customHeight="1">
      <c r="B78" s="55"/>
      <c r="C78" s="108"/>
      <c r="D78" s="109"/>
      <c r="E78" s="109"/>
      <c r="F78" s="110">
        <v>4267</v>
      </c>
      <c r="G78" s="115" t="s">
        <v>793</v>
      </c>
      <c r="H78" s="112"/>
      <c r="I78" s="113">
        <f t="shared" si="2"/>
        <v>100</v>
      </c>
      <c r="J78" s="45">
        <v>100</v>
      </c>
      <c r="K78" s="45">
        <v>0</v>
      </c>
      <c r="Y78" s="23"/>
      <c r="Z78" s="23"/>
      <c r="AA78" s="23"/>
      <c r="AB78" s="23"/>
    </row>
    <row r="79" spans="2:28" ht="30" customHeight="1" hidden="1">
      <c r="B79" s="55"/>
      <c r="C79" s="108"/>
      <c r="D79" s="109"/>
      <c r="E79" s="109"/>
      <c r="F79" s="110">
        <v>4819</v>
      </c>
      <c r="G79" s="115" t="s">
        <v>845</v>
      </c>
      <c r="H79" s="112"/>
      <c r="I79" s="113">
        <f>J79</f>
        <v>0</v>
      </c>
      <c r="J79" s="263">
        <v>0</v>
      </c>
      <c r="K79" s="45"/>
      <c r="Y79" s="23"/>
      <c r="Z79" s="23"/>
      <c r="AA79" s="23"/>
      <c r="AB79" s="23"/>
    </row>
    <row r="80" spans="2:28" ht="15" customHeight="1">
      <c r="B80" s="55"/>
      <c r="C80" s="108"/>
      <c r="D80" s="109"/>
      <c r="E80" s="109"/>
      <c r="F80" s="110">
        <v>4823</v>
      </c>
      <c r="G80" s="115" t="s">
        <v>849</v>
      </c>
      <c r="H80" s="112"/>
      <c r="I80" s="113">
        <f t="shared" si="2"/>
        <v>80</v>
      </c>
      <c r="J80" s="45">
        <v>80</v>
      </c>
      <c r="K80" s="45">
        <v>0</v>
      </c>
      <c r="Y80" s="23"/>
      <c r="Z80" s="23"/>
      <c r="AA80" s="23"/>
      <c r="AB80" s="23"/>
    </row>
    <row r="81" spans="2:28" ht="24" customHeight="1" hidden="1">
      <c r="B81" s="55"/>
      <c r="C81" s="108"/>
      <c r="D81" s="109"/>
      <c r="E81" s="109"/>
      <c r="F81" s="110">
        <v>4216</v>
      </c>
      <c r="G81" s="115" t="s">
        <v>127</v>
      </c>
      <c r="H81" s="112"/>
      <c r="I81" s="45">
        <f t="shared" si="2"/>
        <v>0</v>
      </c>
      <c r="J81" s="45">
        <v>0</v>
      </c>
      <c r="K81" s="45">
        <v>0</v>
      </c>
      <c r="Y81" s="23"/>
      <c r="Z81" s="23"/>
      <c r="AA81" s="23"/>
      <c r="AB81" s="23"/>
    </row>
    <row r="82" spans="2:28" ht="15.75" customHeight="1" hidden="1">
      <c r="B82" s="55"/>
      <c r="C82" s="108"/>
      <c r="D82" s="109"/>
      <c r="E82" s="109"/>
      <c r="F82" s="110">
        <v>4239</v>
      </c>
      <c r="G82" s="115" t="s">
        <v>129</v>
      </c>
      <c r="H82" s="112"/>
      <c r="I82" s="45">
        <f t="shared" si="2"/>
        <v>0</v>
      </c>
      <c r="J82" s="45">
        <v>0</v>
      </c>
      <c r="K82" s="45"/>
      <c r="Y82" s="23"/>
      <c r="Z82" s="23"/>
      <c r="AA82" s="23"/>
      <c r="AB82" s="23"/>
    </row>
    <row r="83" spans="2:28" ht="26.25" customHeight="1">
      <c r="B83" s="55">
        <v>2170</v>
      </c>
      <c r="C83" s="118" t="s">
        <v>171</v>
      </c>
      <c r="D83" s="119">
        <v>7</v>
      </c>
      <c r="E83" s="119">
        <v>0</v>
      </c>
      <c r="F83" s="120"/>
      <c r="G83" s="121" t="s">
        <v>554</v>
      </c>
      <c r="H83" s="112"/>
      <c r="I83" s="45">
        <f t="shared" si="2"/>
        <v>0</v>
      </c>
      <c r="J83" s="45">
        <f>SUM(J84)</f>
        <v>0</v>
      </c>
      <c r="K83" s="45">
        <f>SUM(K84)</f>
        <v>0</v>
      </c>
      <c r="Y83" s="23"/>
      <c r="Z83" s="23"/>
      <c r="AA83" s="23"/>
      <c r="AB83" s="23"/>
    </row>
    <row r="84" spans="2:28" ht="14.25" customHeight="1">
      <c r="B84" s="55">
        <v>2171</v>
      </c>
      <c r="C84" s="108" t="s">
        <v>171</v>
      </c>
      <c r="D84" s="109">
        <v>7</v>
      </c>
      <c r="E84" s="109">
        <v>1</v>
      </c>
      <c r="F84" s="110"/>
      <c r="G84" s="117" t="s">
        <v>555</v>
      </c>
      <c r="H84" s="112"/>
      <c r="I84" s="113">
        <f t="shared" si="2"/>
        <v>0</v>
      </c>
      <c r="J84" s="45">
        <v>0</v>
      </c>
      <c r="K84" s="45">
        <v>0</v>
      </c>
      <c r="Y84" s="23"/>
      <c r="Z84" s="23"/>
      <c r="AA84" s="23"/>
      <c r="AB84" s="23"/>
    </row>
    <row r="85" spans="2:28" ht="40.5">
      <c r="B85" s="55"/>
      <c r="C85" s="108"/>
      <c r="D85" s="109"/>
      <c r="E85" s="109"/>
      <c r="F85" s="110"/>
      <c r="G85" s="117" t="s">
        <v>975</v>
      </c>
      <c r="H85" s="112"/>
      <c r="I85" s="113">
        <f t="shared" si="2"/>
        <v>0</v>
      </c>
      <c r="J85" s="45"/>
      <c r="K85" s="45"/>
      <c r="Y85" s="23"/>
      <c r="Z85" s="23"/>
      <c r="AA85" s="23"/>
      <c r="AB85" s="23"/>
    </row>
    <row r="86" spans="2:28" ht="39" customHeight="1">
      <c r="B86" s="55">
        <v>2180</v>
      </c>
      <c r="C86" s="118" t="s">
        <v>171</v>
      </c>
      <c r="D86" s="119">
        <v>8</v>
      </c>
      <c r="E86" s="119">
        <v>0</v>
      </c>
      <c r="F86" s="120"/>
      <c r="G86" s="121" t="s">
        <v>556</v>
      </c>
      <c r="H86" s="122" t="s">
        <v>303</v>
      </c>
      <c r="I86" s="113">
        <f aca="true" t="shared" si="3" ref="I86:I125">SUM(J86:K86)</f>
        <v>0</v>
      </c>
      <c r="J86" s="45">
        <f>SUM(J87+J90)</f>
        <v>0</v>
      </c>
      <c r="K86" s="45">
        <f>SUM(K87+K90)</f>
        <v>0</v>
      </c>
      <c r="Y86" s="23"/>
      <c r="Z86" s="23"/>
      <c r="AA86" s="23"/>
      <c r="AB86" s="23"/>
    </row>
    <row r="87" spans="2:28" ht="40.5">
      <c r="B87" s="55">
        <v>2181</v>
      </c>
      <c r="C87" s="108" t="s">
        <v>171</v>
      </c>
      <c r="D87" s="109">
        <v>8</v>
      </c>
      <c r="E87" s="109">
        <v>1</v>
      </c>
      <c r="F87" s="110"/>
      <c r="G87" s="117" t="s">
        <v>556</v>
      </c>
      <c r="H87" s="206" t="s">
        <v>304</v>
      </c>
      <c r="I87" s="113">
        <f t="shared" si="3"/>
        <v>0</v>
      </c>
      <c r="J87" s="45">
        <f>SUM(J88:J89)</f>
        <v>0</v>
      </c>
      <c r="K87" s="45">
        <f>SUM(K88:K89)</f>
        <v>0</v>
      </c>
      <c r="Y87" s="23"/>
      <c r="Z87" s="23"/>
      <c r="AA87" s="23"/>
      <c r="AB87" s="23"/>
    </row>
    <row r="88" spans="2:28" ht="15" customHeight="1">
      <c r="B88" s="55">
        <v>2182</v>
      </c>
      <c r="C88" s="108" t="s">
        <v>171</v>
      </c>
      <c r="D88" s="109">
        <v>8</v>
      </c>
      <c r="E88" s="109">
        <v>1</v>
      </c>
      <c r="F88" s="110"/>
      <c r="G88" s="117" t="s">
        <v>557</v>
      </c>
      <c r="H88" s="206"/>
      <c r="I88" s="113">
        <f t="shared" si="3"/>
        <v>0</v>
      </c>
      <c r="J88" s="45">
        <v>0</v>
      </c>
      <c r="K88" s="45">
        <v>0</v>
      </c>
      <c r="Y88" s="23"/>
      <c r="Z88" s="23"/>
      <c r="AA88" s="23"/>
      <c r="AB88" s="23"/>
    </row>
    <row r="89" spans="2:28" ht="15" customHeight="1">
      <c r="B89" s="55">
        <v>2183</v>
      </c>
      <c r="C89" s="108" t="s">
        <v>171</v>
      </c>
      <c r="D89" s="109">
        <v>8</v>
      </c>
      <c r="E89" s="109">
        <v>1</v>
      </c>
      <c r="F89" s="110"/>
      <c r="G89" s="117" t="s">
        <v>558</v>
      </c>
      <c r="H89" s="206"/>
      <c r="I89" s="113">
        <f t="shared" si="3"/>
        <v>0</v>
      </c>
      <c r="J89" s="45">
        <v>0</v>
      </c>
      <c r="K89" s="45">
        <v>0</v>
      </c>
      <c r="Y89" s="23"/>
      <c r="Z89" s="23"/>
      <c r="AA89" s="23"/>
      <c r="AB89" s="23"/>
    </row>
    <row r="90" spans="2:28" ht="27">
      <c r="B90" s="55">
        <v>2184</v>
      </c>
      <c r="C90" s="108" t="s">
        <v>171</v>
      </c>
      <c r="D90" s="109">
        <v>8</v>
      </c>
      <c r="E90" s="109">
        <v>1</v>
      </c>
      <c r="F90" s="110"/>
      <c r="G90" s="117" t="s">
        <v>559</v>
      </c>
      <c r="H90" s="206"/>
      <c r="I90" s="113">
        <f t="shared" si="3"/>
        <v>0</v>
      </c>
      <c r="J90" s="45">
        <v>0</v>
      </c>
      <c r="K90" s="45">
        <v>0</v>
      </c>
      <c r="Y90" s="23"/>
      <c r="Z90" s="23"/>
      <c r="AA90" s="23"/>
      <c r="AB90" s="23"/>
    </row>
    <row r="91" spans="2:28" ht="40.5">
      <c r="B91" s="55"/>
      <c r="C91" s="108"/>
      <c r="D91" s="109"/>
      <c r="E91" s="109"/>
      <c r="F91" s="110"/>
      <c r="G91" s="117" t="s">
        <v>975</v>
      </c>
      <c r="H91" s="112"/>
      <c r="I91" s="113">
        <f t="shared" si="3"/>
        <v>0</v>
      </c>
      <c r="J91" s="45"/>
      <c r="K91" s="45"/>
      <c r="Y91" s="23"/>
      <c r="Z91" s="23"/>
      <c r="AA91" s="23"/>
      <c r="AB91" s="23"/>
    </row>
    <row r="92" spans="2:28" s="30" customFormat="1" ht="29.25" customHeight="1">
      <c r="B92" s="81">
        <v>2200</v>
      </c>
      <c r="C92" s="118" t="s">
        <v>172</v>
      </c>
      <c r="D92" s="119">
        <v>0</v>
      </c>
      <c r="E92" s="119">
        <v>0</v>
      </c>
      <c r="F92" s="120"/>
      <c r="G92" s="259" t="s">
        <v>995</v>
      </c>
      <c r="H92" s="208" t="s">
        <v>305</v>
      </c>
      <c r="I92" s="113">
        <f t="shared" si="3"/>
        <v>830</v>
      </c>
      <c r="J92" s="113">
        <f>SUM(J93,J96,J101,J104,J106)</f>
        <v>830</v>
      </c>
      <c r="K92" s="113">
        <f>SUM(K93,K96,K101,K104,K106)</f>
        <v>0</v>
      </c>
      <c r="L92" s="260"/>
      <c r="M92" s="260"/>
      <c r="Y92" s="36"/>
      <c r="Z92" s="36"/>
      <c r="AA92" s="36"/>
      <c r="AB92" s="36"/>
    </row>
    <row r="93" spans="2:28" ht="15" customHeight="1">
      <c r="B93" s="55">
        <v>2210</v>
      </c>
      <c r="C93" s="118" t="s">
        <v>172</v>
      </c>
      <c r="D93" s="109">
        <v>1</v>
      </c>
      <c r="E93" s="109">
        <v>0</v>
      </c>
      <c r="F93" s="110"/>
      <c r="G93" s="121" t="s">
        <v>561</v>
      </c>
      <c r="H93" s="209" t="s">
        <v>306</v>
      </c>
      <c r="I93" s="113">
        <f t="shared" si="3"/>
        <v>0</v>
      </c>
      <c r="J93" s="45">
        <f>SUM(J94)</f>
        <v>0</v>
      </c>
      <c r="K93" s="45">
        <f>SUM(K94)</f>
        <v>0</v>
      </c>
      <c r="Y93" s="23"/>
      <c r="Z93" s="23"/>
      <c r="AA93" s="23"/>
      <c r="AB93" s="23"/>
    </row>
    <row r="94" spans="2:28" ht="15" customHeight="1">
      <c r="B94" s="55">
        <v>2211</v>
      </c>
      <c r="C94" s="108" t="s">
        <v>172</v>
      </c>
      <c r="D94" s="109">
        <v>1</v>
      </c>
      <c r="E94" s="109">
        <v>1</v>
      </c>
      <c r="F94" s="110"/>
      <c r="G94" s="117" t="s">
        <v>562</v>
      </c>
      <c r="H94" s="206" t="s">
        <v>307</v>
      </c>
      <c r="I94" s="113">
        <f t="shared" si="3"/>
        <v>0</v>
      </c>
      <c r="J94" s="45">
        <v>0</v>
      </c>
      <c r="K94" s="45">
        <v>0</v>
      </c>
      <c r="Y94" s="23"/>
      <c r="Z94" s="23"/>
      <c r="AA94" s="23"/>
      <c r="AB94" s="23"/>
    </row>
    <row r="95" spans="2:28" ht="40.5">
      <c r="B95" s="55"/>
      <c r="C95" s="108"/>
      <c r="D95" s="109"/>
      <c r="E95" s="109"/>
      <c r="F95" s="110"/>
      <c r="G95" s="117" t="s">
        <v>975</v>
      </c>
      <c r="H95" s="112"/>
      <c r="I95" s="113">
        <f t="shared" si="3"/>
        <v>0</v>
      </c>
      <c r="J95" s="45"/>
      <c r="K95" s="45"/>
      <c r="Y95" s="23"/>
      <c r="Z95" s="23"/>
      <c r="AA95" s="23"/>
      <c r="AB95" s="23"/>
    </row>
    <row r="96" spans="2:28" ht="15" customHeight="1">
      <c r="B96" s="55">
        <v>2220</v>
      </c>
      <c r="C96" s="118" t="s">
        <v>172</v>
      </c>
      <c r="D96" s="119">
        <v>2</v>
      </c>
      <c r="E96" s="119">
        <v>0</v>
      </c>
      <c r="F96" s="120"/>
      <c r="G96" s="121" t="s">
        <v>563</v>
      </c>
      <c r="H96" s="209" t="s">
        <v>308</v>
      </c>
      <c r="I96" s="113">
        <f t="shared" si="3"/>
        <v>480</v>
      </c>
      <c r="J96" s="45">
        <f>J97</f>
        <v>480</v>
      </c>
      <c r="K96" s="45">
        <f>SUM(K97)</f>
        <v>0</v>
      </c>
      <c r="Y96" s="23"/>
      <c r="Z96" s="23"/>
      <c r="AA96" s="23"/>
      <c r="AB96" s="23"/>
    </row>
    <row r="97" spans="2:28" ht="15" customHeight="1">
      <c r="B97" s="55">
        <v>2221</v>
      </c>
      <c r="C97" s="108" t="s">
        <v>172</v>
      </c>
      <c r="D97" s="109">
        <v>2</v>
      </c>
      <c r="E97" s="109">
        <v>1</v>
      </c>
      <c r="F97" s="110"/>
      <c r="G97" s="117" t="s">
        <v>564</v>
      </c>
      <c r="H97" s="206" t="s">
        <v>309</v>
      </c>
      <c r="I97" s="113">
        <f t="shared" si="3"/>
        <v>480</v>
      </c>
      <c r="J97" s="45">
        <f>J99+J100</f>
        <v>480</v>
      </c>
      <c r="K97" s="45">
        <v>0</v>
      </c>
      <c r="Y97" s="23"/>
      <c r="Z97" s="23"/>
      <c r="AA97" s="23"/>
      <c r="AB97" s="23"/>
    </row>
    <row r="98" spans="2:28" ht="40.5">
      <c r="B98" s="55"/>
      <c r="C98" s="108"/>
      <c r="D98" s="109"/>
      <c r="E98" s="109"/>
      <c r="F98" s="110"/>
      <c r="G98" s="117" t="s">
        <v>975</v>
      </c>
      <c r="H98" s="112"/>
      <c r="I98" s="113">
        <f t="shared" si="3"/>
        <v>0</v>
      </c>
      <c r="J98" s="45"/>
      <c r="K98" s="45"/>
      <c r="Y98" s="23"/>
      <c r="Z98" s="23"/>
      <c r="AA98" s="23"/>
      <c r="AB98" s="23"/>
    </row>
    <row r="99" spans="2:28" ht="17.25">
      <c r="B99" s="55"/>
      <c r="C99" s="108"/>
      <c r="D99" s="109"/>
      <c r="E99" s="109"/>
      <c r="F99" s="55">
        <v>4239</v>
      </c>
      <c r="G99" s="123" t="s">
        <v>781</v>
      </c>
      <c r="H99" s="206"/>
      <c r="I99" s="113">
        <f>SUM(J99:K99)</f>
        <v>80</v>
      </c>
      <c r="J99" s="45">
        <v>80</v>
      </c>
      <c r="K99" s="45"/>
      <c r="Y99" s="23"/>
      <c r="Z99" s="23"/>
      <c r="AA99" s="23"/>
      <c r="AB99" s="23"/>
    </row>
    <row r="100" spans="2:28" ht="17.25">
      <c r="B100" s="55"/>
      <c r="C100" s="108"/>
      <c r="D100" s="109"/>
      <c r="E100" s="109"/>
      <c r="F100" s="55">
        <v>4241</v>
      </c>
      <c r="G100" s="115" t="s">
        <v>782</v>
      </c>
      <c r="H100" s="206"/>
      <c r="I100" s="113">
        <f>SUM(J100:K100)</f>
        <v>400</v>
      </c>
      <c r="J100" s="45">
        <v>400</v>
      </c>
      <c r="K100" s="45"/>
      <c r="Y100" s="23"/>
      <c r="Z100" s="23"/>
      <c r="AA100" s="23"/>
      <c r="AB100" s="23"/>
    </row>
    <row r="101" spans="2:28" ht="15" customHeight="1">
      <c r="B101" s="55">
        <v>2230</v>
      </c>
      <c r="C101" s="118" t="s">
        <v>172</v>
      </c>
      <c r="D101" s="109">
        <v>3</v>
      </c>
      <c r="E101" s="109">
        <v>0</v>
      </c>
      <c r="F101" s="110"/>
      <c r="G101" s="121" t="s">
        <v>565</v>
      </c>
      <c r="H101" s="209" t="s">
        <v>310</v>
      </c>
      <c r="I101" s="113">
        <f t="shared" si="3"/>
        <v>0</v>
      </c>
      <c r="J101" s="45">
        <f>SUM(J102)</f>
        <v>0</v>
      </c>
      <c r="K101" s="45">
        <f>SUM(K102)</f>
        <v>0</v>
      </c>
      <c r="Y101" s="23"/>
      <c r="Z101" s="23"/>
      <c r="AA101" s="23"/>
      <c r="AB101" s="23"/>
    </row>
    <row r="102" spans="2:28" ht="15" customHeight="1">
      <c r="B102" s="55">
        <v>2231</v>
      </c>
      <c r="C102" s="108" t="s">
        <v>172</v>
      </c>
      <c r="D102" s="109">
        <v>3</v>
      </c>
      <c r="E102" s="109">
        <v>1</v>
      </c>
      <c r="F102" s="110"/>
      <c r="G102" s="117" t="s">
        <v>566</v>
      </c>
      <c r="H102" s="206" t="s">
        <v>311</v>
      </c>
      <c r="I102" s="113">
        <f t="shared" si="3"/>
        <v>0</v>
      </c>
      <c r="J102" s="45">
        <v>0</v>
      </c>
      <c r="K102" s="45">
        <v>0</v>
      </c>
      <c r="Y102" s="23"/>
      <c r="Z102" s="23"/>
      <c r="AA102" s="23"/>
      <c r="AB102" s="23"/>
    </row>
    <row r="103" spans="2:28" ht="40.5">
      <c r="B103" s="55"/>
      <c r="C103" s="108"/>
      <c r="D103" s="109"/>
      <c r="E103" s="109"/>
      <c r="F103" s="110"/>
      <c r="G103" s="117" t="s">
        <v>975</v>
      </c>
      <c r="H103" s="112"/>
      <c r="I103" s="113">
        <f t="shared" si="3"/>
        <v>0</v>
      </c>
      <c r="J103" s="45"/>
      <c r="K103" s="45"/>
      <c r="Y103" s="23"/>
      <c r="Z103" s="23"/>
      <c r="AA103" s="23"/>
      <c r="AB103" s="23"/>
    </row>
    <row r="104" spans="2:28" ht="26.25" customHeight="1">
      <c r="B104" s="55">
        <v>2240</v>
      </c>
      <c r="C104" s="118" t="s">
        <v>172</v>
      </c>
      <c r="D104" s="119">
        <v>4</v>
      </c>
      <c r="E104" s="119">
        <v>0</v>
      </c>
      <c r="F104" s="120"/>
      <c r="G104" s="121" t="s">
        <v>567</v>
      </c>
      <c r="H104" s="122" t="s">
        <v>312</v>
      </c>
      <c r="I104" s="113">
        <f t="shared" si="3"/>
        <v>0</v>
      </c>
      <c r="J104" s="45">
        <f>SUM(J105)</f>
        <v>0</v>
      </c>
      <c r="K104" s="45">
        <f>SUM(K105)</f>
        <v>0</v>
      </c>
      <c r="Y104" s="23"/>
      <c r="Z104" s="23"/>
      <c r="AA104" s="23"/>
      <c r="AB104" s="23"/>
    </row>
    <row r="105" spans="2:28" ht="29.25" customHeight="1">
      <c r="B105" s="55">
        <v>2241</v>
      </c>
      <c r="C105" s="108" t="s">
        <v>172</v>
      </c>
      <c r="D105" s="109">
        <v>4</v>
      </c>
      <c r="E105" s="109">
        <v>1</v>
      </c>
      <c r="F105" s="110"/>
      <c r="G105" s="117" t="s">
        <v>567</v>
      </c>
      <c r="H105" s="206" t="s">
        <v>312</v>
      </c>
      <c r="I105" s="113">
        <f t="shared" si="3"/>
        <v>0</v>
      </c>
      <c r="J105" s="45">
        <v>0</v>
      </c>
      <c r="K105" s="45">
        <v>0</v>
      </c>
      <c r="Y105" s="23"/>
      <c r="Z105" s="23"/>
      <c r="AA105" s="23"/>
      <c r="AB105" s="23"/>
    </row>
    <row r="106" spans="2:28" ht="27">
      <c r="B106" s="55">
        <v>2250</v>
      </c>
      <c r="C106" s="118" t="s">
        <v>172</v>
      </c>
      <c r="D106" s="119">
        <v>5</v>
      </c>
      <c r="E106" s="119">
        <v>0</v>
      </c>
      <c r="F106" s="120"/>
      <c r="G106" s="121" t="s">
        <v>569</v>
      </c>
      <c r="H106" s="122" t="s">
        <v>313</v>
      </c>
      <c r="I106" s="113">
        <f t="shared" si="3"/>
        <v>350</v>
      </c>
      <c r="J106" s="45">
        <f>SUM(J107)</f>
        <v>350</v>
      </c>
      <c r="K106" s="45">
        <f>SUM(K107)</f>
        <v>0</v>
      </c>
      <c r="Y106" s="23"/>
      <c r="Z106" s="23"/>
      <c r="AA106" s="23"/>
      <c r="AB106" s="23"/>
    </row>
    <row r="107" spans="2:28" ht="15" customHeight="1">
      <c r="B107" s="55">
        <v>2251</v>
      </c>
      <c r="C107" s="108" t="s">
        <v>172</v>
      </c>
      <c r="D107" s="109">
        <v>5</v>
      </c>
      <c r="E107" s="109">
        <v>1</v>
      </c>
      <c r="F107" s="110"/>
      <c r="G107" s="117" t="s">
        <v>570</v>
      </c>
      <c r="H107" s="206" t="s">
        <v>314</v>
      </c>
      <c r="I107" s="113">
        <f t="shared" si="3"/>
        <v>350</v>
      </c>
      <c r="J107" s="45">
        <f>J109</f>
        <v>350</v>
      </c>
      <c r="K107" s="45">
        <v>0</v>
      </c>
      <c r="Y107" s="23"/>
      <c r="Z107" s="23"/>
      <c r="AA107" s="23"/>
      <c r="AB107" s="23"/>
    </row>
    <row r="108" spans="2:28" ht="40.5">
      <c r="B108" s="55"/>
      <c r="C108" s="108"/>
      <c r="D108" s="109"/>
      <c r="E108" s="109"/>
      <c r="F108" s="110"/>
      <c r="G108" s="117" t="s">
        <v>975</v>
      </c>
      <c r="H108" s="112"/>
      <c r="I108" s="113">
        <f t="shared" si="3"/>
        <v>0</v>
      </c>
      <c r="J108" s="45"/>
      <c r="K108" s="45"/>
      <c r="Y108" s="23"/>
      <c r="Z108" s="23"/>
      <c r="AA108" s="23"/>
      <c r="AB108" s="23"/>
    </row>
    <row r="109" spans="2:28" ht="17.25">
      <c r="B109" s="55"/>
      <c r="C109" s="108"/>
      <c r="D109" s="109"/>
      <c r="E109" s="109"/>
      <c r="F109" s="110">
        <v>4239</v>
      </c>
      <c r="G109" s="115" t="s">
        <v>781</v>
      </c>
      <c r="H109" s="112"/>
      <c r="I109" s="113">
        <f t="shared" si="3"/>
        <v>350</v>
      </c>
      <c r="J109" s="45">
        <v>350</v>
      </c>
      <c r="K109" s="45"/>
      <c r="Y109" s="23"/>
      <c r="Z109" s="23"/>
      <c r="AA109" s="23"/>
      <c r="AB109" s="23"/>
    </row>
    <row r="110" spans="2:28" s="30" customFormat="1" ht="53.25" customHeight="1">
      <c r="B110" s="81">
        <v>2300</v>
      </c>
      <c r="C110" s="118" t="s">
        <v>173</v>
      </c>
      <c r="D110" s="119">
        <v>0</v>
      </c>
      <c r="E110" s="119">
        <v>0</v>
      </c>
      <c r="F110" s="120"/>
      <c r="G110" s="212" t="s">
        <v>999</v>
      </c>
      <c r="H110" s="208" t="s">
        <v>315</v>
      </c>
      <c r="I110" s="113">
        <f t="shared" si="3"/>
        <v>1630</v>
      </c>
      <c r="J110" s="113">
        <f>SUM(J111,J118,J124,J129,J132,J135,J138)</f>
        <v>1630</v>
      </c>
      <c r="K110" s="113">
        <f>SUM(K111,K118,K124,K129,K132,K135,K138)</f>
        <v>0</v>
      </c>
      <c r="L110" s="260"/>
      <c r="M110" s="260"/>
      <c r="Y110" s="36"/>
      <c r="Z110" s="36"/>
      <c r="AA110" s="36"/>
      <c r="AB110" s="36"/>
    </row>
    <row r="111" spans="2:28" ht="15" customHeight="1">
      <c r="B111" s="55">
        <v>2310</v>
      </c>
      <c r="C111" s="118" t="s">
        <v>173</v>
      </c>
      <c r="D111" s="119">
        <v>1</v>
      </c>
      <c r="E111" s="119">
        <v>0</v>
      </c>
      <c r="F111" s="120"/>
      <c r="G111" s="121" t="s">
        <v>572</v>
      </c>
      <c r="H111" s="122" t="s">
        <v>318</v>
      </c>
      <c r="I111" s="113">
        <f t="shared" si="3"/>
        <v>0</v>
      </c>
      <c r="J111" s="45">
        <f>SUM(J112+J114+J116)</f>
        <v>0</v>
      </c>
      <c r="K111" s="45">
        <f>SUM(K112+K114+K116)</f>
        <v>0</v>
      </c>
      <c r="Y111" s="23"/>
      <c r="Z111" s="23"/>
      <c r="AA111" s="23"/>
      <c r="AB111" s="23"/>
    </row>
    <row r="112" spans="2:28" ht="15" customHeight="1">
      <c r="B112" s="55">
        <v>2311</v>
      </c>
      <c r="C112" s="108" t="s">
        <v>173</v>
      </c>
      <c r="D112" s="109">
        <v>1</v>
      </c>
      <c r="E112" s="109">
        <v>1</v>
      </c>
      <c r="F112" s="110"/>
      <c r="G112" s="117" t="s">
        <v>573</v>
      </c>
      <c r="H112" s="206" t="s">
        <v>319</v>
      </c>
      <c r="I112" s="113">
        <f t="shared" si="3"/>
        <v>0</v>
      </c>
      <c r="J112" s="45">
        <v>0</v>
      </c>
      <c r="K112" s="45">
        <v>0</v>
      </c>
      <c r="Y112" s="23"/>
      <c r="Z112" s="23"/>
      <c r="AA112" s="23"/>
      <c r="AB112" s="23"/>
    </row>
    <row r="113" spans="2:28" ht="40.5">
      <c r="B113" s="55"/>
      <c r="C113" s="108"/>
      <c r="D113" s="109"/>
      <c r="E113" s="109"/>
      <c r="F113" s="110"/>
      <c r="G113" s="117" t="s">
        <v>975</v>
      </c>
      <c r="H113" s="112"/>
      <c r="I113" s="113">
        <f t="shared" si="3"/>
        <v>0</v>
      </c>
      <c r="J113" s="45"/>
      <c r="K113" s="45"/>
      <c r="Y113" s="23"/>
      <c r="Z113" s="23"/>
      <c r="AA113" s="23"/>
      <c r="AB113" s="23"/>
    </row>
    <row r="114" spans="2:28" ht="15" customHeight="1">
      <c r="B114" s="55">
        <v>2312</v>
      </c>
      <c r="C114" s="108" t="s">
        <v>173</v>
      </c>
      <c r="D114" s="109">
        <v>1</v>
      </c>
      <c r="E114" s="109">
        <v>2</v>
      </c>
      <c r="F114" s="110"/>
      <c r="G114" s="117" t="s">
        <v>574</v>
      </c>
      <c r="H114" s="206"/>
      <c r="I114" s="113">
        <f t="shared" si="3"/>
        <v>0</v>
      </c>
      <c r="J114" s="45">
        <v>0</v>
      </c>
      <c r="K114" s="45">
        <v>0</v>
      </c>
      <c r="Y114" s="23"/>
      <c r="Z114" s="23"/>
      <c r="AA114" s="23"/>
      <c r="AB114" s="23"/>
    </row>
    <row r="115" spans="2:28" ht="40.5">
      <c r="B115" s="55"/>
      <c r="C115" s="108"/>
      <c r="D115" s="109"/>
      <c r="E115" s="109"/>
      <c r="F115" s="110"/>
      <c r="G115" s="117" t="s">
        <v>975</v>
      </c>
      <c r="H115" s="112"/>
      <c r="I115" s="113">
        <f t="shared" si="3"/>
        <v>0</v>
      </c>
      <c r="J115" s="45"/>
      <c r="K115" s="45"/>
      <c r="Y115" s="23"/>
      <c r="Z115" s="23"/>
      <c r="AA115" s="23"/>
      <c r="AB115" s="23"/>
    </row>
    <row r="116" spans="2:28" ht="15" customHeight="1">
      <c r="B116" s="55">
        <v>2313</v>
      </c>
      <c r="C116" s="108" t="s">
        <v>173</v>
      </c>
      <c r="D116" s="109">
        <v>1</v>
      </c>
      <c r="E116" s="109">
        <v>3</v>
      </c>
      <c r="F116" s="110"/>
      <c r="G116" s="117" t="s">
        <v>575</v>
      </c>
      <c r="H116" s="206"/>
      <c r="I116" s="113">
        <f t="shared" si="3"/>
        <v>0</v>
      </c>
      <c r="J116" s="45">
        <v>0</v>
      </c>
      <c r="K116" s="45">
        <v>0</v>
      </c>
      <c r="Y116" s="23"/>
      <c r="Z116" s="23"/>
      <c r="AA116" s="23"/>
      <c r="AB116" s="23"/>
    </row>
    <row r="117" spans="2:28" ht="40.5">
      <c r="B117" s="55"/>
      <c r="C117" s="108"/>
      <c r="D117" s="109"/>
      <c r="E117" s="109"/>
      <c r="F117" s="110"/>
      <c r="G117" s="117" t="s">
        <v>975</v>
      </c>
      <c r="H117" s="112"/>
      <c r="I117" s="113">
        <f t="shared" si="3"/>
        <v>0</v>
      </c>
      <c r="J117" s="45"/>
      <c r="K117" s="45"/>
      <c r="Y117" s="23"/>
      <c r="Z117" s="23"/>
      <c r="AA117" s="23"/>
      <c r="AB117" s="23"/>
    </row>
    <row r="118" spans="2:28" ht="15" customHeight="1">
      <c r="B118" s="55">
        <v>2320</v>
      </c>
      <c r="C118" s="118" t="s">
        <v>173</v>
      </c>
      <c r="D118" s="119">
        <v>2</v>
      </c>
      <c r="E118" s="119">
        <v>0</v>
      </c>
      <c r="F118" s="120"/>
      <c r="G118" s="121" t="s">
        <v>576</v>
      </c>
      <c r="H118" s="122" t="s">
        <v>320</v>
      </c>
      <c r="I118" s="45">
        <f t="shared" si="3"/>
        <v>1630</v>
      </c>
      <c r="J118" s="45">
        <f>SUM(J119)</f>
        <v>1630</v>
      </c>
      <c r="K118" s="45">
        <f>SUM(K119)</f>
        <v>0</v>
      </c>
      <c r="Y118" s="23"/>
      <c r="Z118" s="23"/>
      <c r="AA118" s="23"/>
      <c r="AB118" s="23"/>
    </row>
    <row r="119" spans="2:28" ht="15" customHeight="1">
      <c r="B119" s="55">
        <v>2321</v>
      </c>
      <c r="C119" s="108" t="s">
        <v>173</v>
      </c>
      <c r="D119" s="109">
        <v>2</v>
      </c>
      <c r="E119" s="109">
        <v>1</v>
      </c>
      <c r="F119" s="110"/>
      <c r="G119" s="117" t="s">
        <v>577</v>
      </c>
      <c r="H119" s="206" t="s">
        <v>321</v>
      </c>
      <c r="I119" s="113">
        <f t="shared" si="3"/>
        <v>1630</v>
      </c>
      <c r="J119" s="113">
        <f>J121+J122+J123</f>
        <v>1630</v>
      </c>
      <c r="K119" s="45">
        <v>0</v>
      </c>
      <c r="Y119" s="23"/>
      <c r="Z119" s="23"/>
      <c r="AA119" s="23"/>
      <c r="AB119" s="23"/>
    </row>
    <row r="120" spans="2:28" ht="40.5">
      <c r="B120" s="55"/>
      <c r="C120" s="108"/>
      <c r="D120" s="109"/>
      <c r="E120" s="109"/>
      <c r="F120" s="110"/>
      <c r="G120" s="117" t="s">
        <v>975</v>
      </c>
      <c r="H120" s="112"/>
      <c r="I120" s="113">
        <f t="shared" si="3"/>
        <v>0</v>
      </c>
      <c r="J120" s="45"/>
      <c r="K120" s="45"/>
      <c r="Y120" s="23"/>
      <c r="Z120" s="23"/>
      <c r="AA120" s="23"/>
      <c r="AB120" s="23"/>
    </row>
    <row r="121" spans="2:28" ht="17.25">
      <c r="B121" s="55"/>
      <c r="C121" s="108"/>
      <c r="D121" s="109"/>
      <c r="E121" s="109"/>
      <c r="F121" s="110">
        <v>4239</v>
      </c>
      <c r="G121" s="123" t="s">
        <v>781</v>
      </c>
      <c r="H121" s="112"/>
      <c r="I121" s="113">
        <f>J121</f>
        <v>130</v>
      </c>
      <c r="J121" s="45">
        <v>130</v>
      </c>
      <c r="K121" s="45"/>
      <c r="Y121" s="23"/>
      <c r="Z121" s="23"/>
      <c r="AA121" s="23"/>
      <c r="AB121" s="23"/>
    </row>
    <row r="122" spans="2:28" ht="27">
      <c r="B122" s="55"/>
      <c r="C122" s="108"/>
      <c r="D122" s="109"/>
      <c r="E122" s="109"/>
      <c r="F122" s="110">
        <v>4841</v>
      </c>
      <c r="G122" s="124" t="s">
        <v>1032</v>
      </c>
      <c r="H122" s="112"/>
      <c r="I122" s="113">
        <f>J122</f>
        <v>750</v>
      </c>
      <c r="J122" s="45">
        <v>750</v>
      </c>
      <c r="K122" s="45"/>
      <c r="Y122" s="23"/>
      <c r="Z122" s="23"/>
      <c r="AA122" s="23"/>
      <c r="AB122" s="23"/>
    </row>
    <row r="123" spans="2:28" ht="27">
      <c r="B123" s="55"/>
      <c r="C123" s="108"/>
      <c r="D123" s="109"/>
      <c r="E123" s="109"/>
      <c r="F123" s="110">
        <v>4842</v>
      </c>
      <c r="G123" s="115" t="s">
        <v>853</v>
      </c>
      <c r="H123" s="112"/>
      <c r="I123" s="45">
        <f t="shared" si="3"/>
        <v>750</v>
      </c>
      <c r="J123" s="45">
        <v>750</v>
      </c>
      <c r="K123" s="45"/>
      <c r="Y123" s="23"/>
      <c r="Z123" s="23"/>
      <c r="AA123" s="23"/>
      <c r="AB123" s="23"/>
    </row>
    <row r="124" spans="2:28" ht="27">
      <c r="B124" s="55">
        <v>2330</v>
      </c>
      <c r="C124" s="118" t="s">
        <v>173</v>
      </c>
      <c r="D124" s="119">
        <v>3</v>
      </c>
      <c r="E124" s="119">
        <v>0</v>
      </c>
      <c r="F124" s="120"/>
      <c r="G124" s="121" t="s">
        <v>578</v>
      </c>
      <c r="H124" s="122" t="s">
        <v>322</v>
      </c>
      <c r="I124" s="113">
        <f t="shared" si="3"/>
        <v>0</v>
      </c>
      <c r="J124" s="45">
        <f>SUM(J125+J127)</f>
        <v>0</v>
      </c>
      <c r="K124" s="45">
        <f>SUM(K125)</f>
        <v>0</v>
      </c>
      <c r="Y124" s="23"/>
      <c r="Z124" s="23"/>
      <c r="AA124" s="23"/>
      <c r="AB124" s="23"/>
    </row>
    <row r="125" spans="2:28" ht="15" customHeight="1">
      <c r="B125" s="55">
        <v>2331</v>
      </c>
      <c r="C125" s="108" t="s">
        <v>173</v>
      </c>
      <c r="D125" s="109">
        <v>3</v>
      </c>
      <c r="E125" s="109">
        <v>1</v>
      </c>
      <c r="F125" s="110"/>
      <c r="G125" s="117" t="s">
        <v>579</v>
      </c>
      <c r="H125" s="206" t="s">
        <v>323</v>
      </c>
      <c r="I125" s="113">
        <f t="shared" si="3"/>
        <v>0</v>
      </c>
      <c r="J125" s="45">
        <v>0</v>
      </c>
      <c r="K125" s="45">
        <v>0</v>
      </c>
      <c r="Y125" s="23"/>
      <c r="Z125" s="23"/>
      <c r="AA125" s="23"/>
      <c r="AB125" s="23"/>
    </row>
    <row r="126" spans="2:28" ht="40.5">
      <c r="B126" s="55"/>
      <c r="C126" s="108"/>
      <c r="D126" s="109"/>
      <c r="E126" s="109"/>
      <c r="F126" s="110"/>
      <c r="G126" s="117" t="s">
        <v>975</v>
      </c>
      <c r="H126" s="112"/>
      <c r="I126" s="113">
        <f>SUM(J126:K126)</f>
        <v>0</v>
      </c>
      <c r="J126" s="45"/>
      <c r="K126" s="45"/>
      <c r="Y126" s="23"/>
      <c r="Z126" s="23"/>
      <c r="AA126" s="23"/>
      <c r="AB126" s="23"/>
    </row>
    <row r="127" spans="2:28" ht="15" customHeight="1">
      <c r="B127" s="55">
        <v>2332</v>
      </c>
      <c r="C127" s="108" t="s">
        <v>173</v>
      </c>
      <c r="D127" s="109">
        <v>3</v>
      </c>
      <c r="E127" s="109">
        <v>2</v>
      </c>
      <c r="F127" s="110"/>
      <c r="G127" s="117" t="s">
        <v>580</v>
      </c>
      <c r="H127" s="206"/>
      <c r="I127" s="113">
        <f aca="true" t="shared" si="4" ref="I127:I159">SUM(J127:K127)</f>
        <v>0</v>
      </c>
      <c r="J127" s="45">
        <v>0</v>
      </c>
      <c r="K127" s="45">
        <v>0</v>
      </c>
      <c r="Y127" s="23"/>
      <c r="Z127" s="23"/>
      <c r="AA127" s="23"/>
      <c r="AB127" s="23"/>
    </row>
    <row r="128" spans="2:28" ht="40.5">
      <c r="B128" s="55"/>
      <c r="C128" s="108"/>
      <c r="D128" s="109"/>
      <c r="E128" s="109"/>
      <c r="F128" s="110"/>
      <c r="G128" s="117" t="s">
        <v>975</v>
      </c>
      <c r="H128" s="112"/>
      <c r="I128" s="113">
        <f t="shared" si="4"/>
        <v>0</v>
      </c>
      <c r="J128" s="45"/>
      <c r="K128" s="45"/>
      <c r="Y128" s="23"/>
      <c r="Z128" s="23"/>
      <c r="AA128" s="23"/>
      <c r="AB128" s="23"/>
    </row>
    <row r="129" spans="2:28" ht="15" customHeight="1">
      <c r="B129" s="55">
        <v>2340</v>
      </c>
      <c r="C129" s="118" t="s">
        <v>173</v>
      </c>
      <c r="D129" s="119">
        <v>4</v>
      </c>
      <c r="E129" s="119">
        <v>0</v>
      </c>
      <c r="F129" s="120"/>
      <c r="G129" s="121" t="s">
        <v>581</v>
      </c>
      <c r="H129" s="206"/>
      <c r="I129" s="113">
        <f t="shared" si="4"/>
        <v>0</v>
      </c>
      <c r="J129" s="45">
        <f>SUM(J130)</f>
        <v>0</v>
      </c>
      <c r="K129" s="45">
        <f>SUM(K130)</f>
        <v>0</v>
      </c>
      <c r="Y129" s="23"/>
      <c r="Z129" s="23"/>
      <c r="AA129" s="23"/>
      <c r="AB129" s="23"/>
    </row>
    <row r="130" spans="2:28" ht="15" customHeight="1">
      <c r="B130" s="55">
        <v>2341</v>
      </c>
      <c r="C130" s="108" t="s">
        <v>173</v>
      </c>
      <c r="D130" s="109">
        <v>4</v>
      </c>
      <c r="E130" s="109">
        <v>1</v>
      </c>
      <c r="F130" s="110"/>
      <c r="G130" s="117" t="s">
        <v>582</v>
      </c>
      <c r="H130" s="206"/>
      <c r="I130" s="113">
        <f t="shared" si="4"/>
        <v>0</v>
      </c>
      <c r="J130" s="45">
        <v>0</v>
      </c>
      <c r="K130" s="45">
        <v>0</v>
      </c>
      <c r="Y130" s="23"/>
      <c r="Z130" s="23"/>
      <c r="AA130" s="23"/>
      <c r="AB130" s="23"/>
    </row>
    <row r="131" spans="2:28" ht="40.5">
      <c r="B131" s="55"/>
      <c r="C131" s="108"/>
      <c r="D131" s="109"/>
      <c r="E131" s="109"/>
      <c r="F131" s="110"/>
      <c r="G131" s="117" t="s">
        <v>975</v>
      </c>
      <c r="H131" s="112"/>
      <c r="I131" s="113">
        <f t="shared" si="4"/>
        <v>0</v>
      </c>
      <c r="J131" s="45"/>
      <c r="K131" s="45"/>
      <c r="Y131" s="23"/>
      <c r="Z131" s="23"/>
      <c r="AA131" s="23"/>
      <c r="AB131" s="23"/>
    </row>
    <row r="132" spans="2:28" ht="15" customHeight="1">
      <c r="B132" s="55">
        <v>2350</v>
      </c>
      <c r="C132" s="118" t="s">
        <v>173</v>
      </c>
      <c r="D132" s="119">
        <v>5</v>
      </c>
      <c r="E132" s="119">
        <v>0</v>
      </c>
      <c r="F132" s="120"/>
      <c r="G132" s="121" t="s">
        <v>583</v>
      </c>
      <c r="H132" s="122" t="s">
        <v>324</v>
      </c>
      <c r="I132" s="113">
        <f t="shared" si="4"/>
        <v>0</v>
      </c>
      <c r="J132" s="45">
        <f>SUM(J133)</f>
        <v>0</v>
      </c>
      <c r="K132" s="45">
        <f>SUM(K133)</f>
        <v>0</v>
      </c>
      <c r="Y132" s="23"/>
      <c r="Z132" s="23"/>
      <c r="AA132" s="23"/>
      <c r="AB132" s="23"/>
    </row>
    <row r="133" spans="2:28" ht="15" customHeight="1">
      <c r="B133" s="55">
        <v>2351</v>
      </c>
      <c r="C133" s="108" t="s">
        <v>173</v>
      </c>
      <c r="D133" s="109">
        <v>5</v>
      </c>
      <c r="E133" s="109">
        <v>1</v>
      </c>
      <c r="F133" s="110"/>
      <c r="G133" s="117" t="s">
        <v>584</v>
      </c>
      <c r="H133" s="206" t="s">
        <v>324</v>
      </c>
      <c r="I133" s="113">
        <f t="shared" si="4"/>
        <v>0</v>
      </c>
      <c r="J133" s="45">
        <v>0</v>
      </c>
      <c r="K133" s="45">
        <v>0</v>
      </c>
      <c r="Y133" s="23"/>
      <c r="Z133" s="23"/>
      <c r="AA133" s="23"/>
      <c r="AB133" s="23"/>
    </row>
    <row r="134" spans="2:28" ht="40.5">
      <c r="B134" s="55"/>
      <c r="C134" s="108"/>
      <c r="D134" s="109"/>
      <c r="E134" s="109"/>
      <c r="F134" s="110"/>
      <c r="G134" s="117" t="s">
        <v>975</v>
      </c>
      <c r="H134" s="112"/>
      <c r="I134" s="113">
        <f t="shared" si="4"/>
        <v>0</v>
      </c>
      <c r="J134" s="45"/>
      <c r="K134" s="45"/>
      <c r="Y134" s="23"/>
      <c r="Z134" s="23"/>
      <c r="AA134" s="23"/>
      <c r="AB134" s="23"/>
    </row>
    <row r="135" spans="2:28" ht="40.5">
      <c r="B135" s="55">
        <v>2360</v>
      </c>
      <c r="C135" s="118" t="s">
        <v>173</v>
      </c>
      <c r="D135" s="119">
        <v>6</v>
      </c>
      <c r="E135" s="119">
        <v>0</v>
      </c>
      <c r="F135" s="120"/>
      <c r="G135" s="121" t="s">
        <v>585</v>
      </c>
      <c r="H135" s="122" t="s">
        <v>325</v>
      </c>
      <c r="I135" s="113">
        <f t="shared" si="4"/>
        <v>0</v>
      </c>
      <c r="J135" s="45">
        <f>SUM(J136)</f>
        <v>0</v>
      </c>
      <c r="K135" s="45">
        <f>SUM(K136)</f>
        <v>0</v>
      </c>
      <c r="Y135" s="23"/>
      <c r="Z135" s="23"/>
      <c r="AA135" s="23"/>
      <c r="AB135" s="23"/>
    </row>
    <row r="136" spans="2:28" ht="25.5" customHeight="1">
      <c r="B136" s="55">
        <v>2361</v>
      </c>
      <c r="C136" s="108" t="s">
        <v>173</v>
      </c>
      <c r="D136" s="109">
        <v>6</v>
      </c>
      <c r="E136" s="109">
        <v>1</v>
      </c>
      <c r="F136" s="110"/>
      <c r="G136" s="117" t="s">
        <v>586</v>
      </c>
      <c r="H136" s="206" t="s">
        <v>326</v>
      </c>
      <c r="I136" s="113">
        <f t="shared" si="4"/>
        <v>0</v>
      </c>
      <c r="J136" s="45">
        <v>0</v>
      </c>
      <c r="K136" s="45">
        <v>0</v>
      </c>
      <c r="Y136" s="23"/>
      <c r="Z136" s="23"/>
      <c r="AA136" s="23"/>
      <c r="AB136" s="23"/>
    </row>
    <row r="137" spans="2:28" ht="40.5">
      <c r="B137" s="55"/>
      <c r="C137" s="108"/>
      <c r="D137" s="109"/>
      <c r="E137" s="109"/>
      <c r="F137" s="110"/>
      <c r="G137" s="117" t="s">
        <v>975</v>
      </c>
      <c r="H137" s="112"/>
      <c r="I137" s="113">
        <f t="shared" si="4"/>
        <v>0</v>
      </c>
      <c r="J137" s="45"/>
      <c r="K137" s="45"/>
      <c r="Y137" s="23"/>
      <c r="Z137" s="23"/>
      <c r="AA137" s="23"/>
      <c r="AB137" s="23"/>
    </row>
    <row r="138" spans="2:28" ht="25.5" customHeight="1">
      <c r="B138" s="55">
        <v>2370</v>
      </c>
      <c r="C138" s="118" t="s">
        <v>173</v>
      </c>
      <c r="D138" s="119">
        <v>7</v>
      </c>
      <c r="E138" s="119">
        <v>0</v>
      </c>
      <c r="F138" s="120"/>
      <c r="G138" s="121" t="s">
        <v>981</v>
      </c>
      <c r="H138" s="122" t="s">
        <v>327</v>
      </c>
      <c r="I138" s="113">
        <f t="shared" si="4"/>
        <v>0</v>
      </c>
      <c r="J138" s="45">
        <f>SUM(J139)</f>
        <v>0</v>
      </c>
      <c r="K138" s="45">
        <f>SUM(K139)</f>
        <v>0</v>
      </c>
      <c r="Y138" s="23"/>
      <c r="Z138" s="23"/>
      <c r="AA138" s="23"/>
      <c r="AB138" s="23"/>
    </row>
    <row r="139" spans="2:28" ht="27">
      <c r="B139" s="55">
        <v>2371</v>
      </c>
      <c r="C139" s="108" t="s">
        <v>173</v>
      </c>
      <c r="D139" s="109">
        <v>7</v>
      </c>
      <c r="E139" s="109">
        <v>1</v>
      </c>
      <c r="F139" s="110"/>
      <c r="G139" s="117" t="s">
        <v>588</v>
      </c>
      <c r="H139" s="206" t="s">
        <v>328</v>
      </c>
      <c r="I139" s="113">
        <f t="shared" si="4"/>
        <v>0</v>
      </c>
      <c r="J139" s="45">
        <v>0</v>
      </c>
      <c r="K139" s="45">
        <v>0</v>
      </c>
      <c r="Y139" s="23"/>
      <c r="Z139" s="23"/>
      <c r="AA139" s="23"/>
      <c r="AB139" s="23"/>
    </row>
    <row r="140" spans="2:28" ht="40.5">
      <c r="B140" s="55"/>
      <c r="C140" s="108"/>
      <c r="D140" s="109"/>
      <c r="E140" s="109"/>
      <c r="F140" s="110"/>
      <c r="G140" s="117" t="s">
        <v>975</v>
      </c>
      <c r="H140" s="112"/>
      <c r="I140" s="113">
        <f t="shared" si="4"/>
        <v>0</v>
      </c>
      <c r="J140" s="45"/>
      <c r="K140" s="45"/>
      <c r="Y140" s="23"/>
      <c r="Z140" s="23"/>
      <c r="AA140" s="23"/>
      <c r="AB140" s="23"/>
    </row>
    <row r="141" spans="2:28" s="30" customFormat="1" ht="40.5" customHeight="1">
      <c r="B141" s="81">
        <v>2400</v>
      </c>
      <c r="C141" s="118" t="s">
        <v>174</v>
      </c>
      <c r="D141" s="119">
        <v>0</v>
      </c>
      <c r="E141" s="119">
        <v>0</v>
      </c>
      <c r="F141" s="120"/>
      <c r="G141" s="212" t="s">
        <v>997</v>
      </c>
      <c r="H141" s="208" t="s">
        <v>329</v>
      </c>
      <c r="I141" s="113">
        <f t="shared" si="4"/>
        <v>75232.4</v>
      </c>
      <c r="J141" s="113">
        <f>SUM(J142,J147,J158,J167,J174,J188,J191,J200,J213)</f>
        <v>18494</v>
      </c>
      <c r="K141" s="113">
        <f>SUM(K142,K147,K158,K167,K174,K188,K191,K200,K213)</f>
        <v>56738.4</v>
      </c>
      <c r="L141" s="260"/>
      <c r="M141" s="260"/>
      <c r="Y141" s="31"/>
      <c r="Z141" s="31"/>
      <c r="AA141" s="31"/>
      <c r="AB141" s="31"/>
    </row>
    <row r="142" spans="2:28" ht="29.25" customHeight="1">
      <c r="B142" s="55">
        <v>2410</v>
      </c>
      <c r="C142" s="118" t="s">
        <v>174</v>
      </c>
      <c r="D142" s="119">
        <v>1</v>
      </c>
      <c r="E142" s="119">
        <v>0</v>
      </c>
      <c r="F142" s="120"/>
      <c r="G142" s="121" t="s">
        <v>589</v>
      </c>
      <c r="H142" s="122" t="s">
        <v>331</v>
      </c>
      <c r="I142" s="113">
        <f t="shared" si="4"/>
        <v>0</v>
      </c>
      <c r="J142" s="45">
        <f>SUM(J143,J145)</f>
        <v>0</v>
      </c>
      <c r="K142" s="45">
        <f>SUM(K143)</f>
        <v>0</v>
      </c>
      <c r="Y142" s="23"/>
      <c r="Z142" s="23"/>
      <c r="AA142" s="23"/>
      <c r="AB142" s="23"/>
    </row>
    <row r="143" spans="2:28" ht="27">
      <c r="B143" s="55">
        <v>2411</v>
      </c>
      <c r="C143" s="108" t="s">
        <v>174</v>
      </c>
      <c r="D143" s="109">
        <v>1</v>
      </c>
      <c r="E143" s="109">
        <v>1</v>
      </c>
      <c r="F143" s="110"/>
      <c r="G143" s="117" t="s">
        <v>590</v>
      </c>
      <c r="H143" s="112" t="s">
        <v>332</v>
      </c>
      <c r="I143" s="113">
        <f t="shared" si="4"/>
        <v>0</v>
      </c>
      <c r="J143" s="45">
        <v>0</v>
      </c>
      <c r="K143" s="45">
        <v>0</v>
      </c>
      <c r="Y143" s="23"/>
      <c r="Z143" s="23"/>
      <c r="AA143" s="23"/>
      <c r="AB143" s="23"/>
    </row>
    <row r="144" spans="2:28" ht="40.5">
      <c r="B144" s="55"/>
      <c r="C144" s="108"/>
      <c r="D144" s="109"/>
      <c r="E144" s="109"/>
      <c r="F144" s="110"/>
      <c r="G144" s="117" t="s">
        <v>975</v>
      </c>
      <c r="H144" s="112"/>
      <c r="I144" s="113">
        <f t="shared" si="4"/>
        <v>0</v>
      </c>
      <c r="J144" s="45"/>
      <c r="K144" s="45"/>
      <c r="Y144" s="23"/>
      <c r="Z144" s="23"/>
      <c r="AA144" s="23"/>
      <c r="AB144" s="23"/>
    </row>
    <row r="145" spans="2:28" ht="27">
      <c r="B145" s="55">
        <v>2412</v>
      </c>
      <c r="C145" s="108" t="s">
        <v>174</v>
      </c>
      <c r="D145" s="109">
        <v>1</v>
      </c>
      <c r="E145" s="109">
        <v>2</v>
      </c>
      <c r="F145" s="110"/>
      <c r="G145" s="117" t="s">
        <v>591</v>
      </c>
      <c r="H145" s="206" t="s">
        <v>333</v>
      </c>
      <c r="I145" s="113">
        <f t="shared" si="4"/>
        <v>0</v>
      </c>
      <c r="J145" s="45">
        <v>0</v>
      </c>
      <c r="K145" s="45">
        <v>0</v>
      </c>
      <c r="Y145" s="23"/>
      <c r="Z145" s="23"/>
      <c r="AA145" s="23"/>
      <c r="AB145" s="23"/>
    </row>
    <row r="146" spans="2:28" ht="40.5">
      <c r="B146" s="55"/>
      <c r="C146" s="108"/>
      <c r="D146" s="109"/>
      <c r="E146" s="109"/>
      <c r="F146" s="110"/>
      <c r="G146" s="117" t="s">
        <v>975</v>
      </c>
      <c r="H146" s="112"/>
      <c r="I146" s="113">
        <f t="shared" si="4"/>
        <v>0</v>
      </c>
      <c r="J146" s="45"/>
      <c r="K146" s="45"/>
      <c r="Y146" s="23"/>
      <c r="Z146" s="23"/>
      <c r="AA146" s="23"/>
      <c r="AB146" s="23"/>
    </row>
    <row r="147" spans="2:28" ht="39.75" customHeight="1">
      <c r="B147" s="55">
        <v>2420</v>
      </c>
      <c r="C147" s="118" t="s">
        <v>174</v>
      </c>
      <c r="D147" s="119">
        <v>2</v>
      </c>
      <c r="E147" s="119">
        <v>0</v>
      </c>
      <c r="F147" s="120"/>
      <c r="G147" s="121" t="s">
        <v>592</v>
      </c>
      <c r="H147" s="122" t="s">
        <v>334</v>
      </c>
      <c r="I147" s="45">
        <f t="shared" si="4"/>
        <v>0</v>
      </c>
      <c r="J147" s="45">
        <f>SUM(J148,J151,J153,J155)</f>
        <v>0</v>
      </c>
      <c r="K147" s="45">
        <f>SUM(K148,K155)</f>
        <v>0</v>
      </c>
      <c r="Y147" s="23"/>
      <c r="Z147" s="23"/>
      <c r="AA147" s="23"/>
      <c r="AB147" s="23"/>
    </row>
    <row r="148" spans="2:28" ht="15" customHeight="1">
      <c r="B148" s="55">
        <v>2421</v>
      </c>
      <c r="C148" s="108" t="s">
        <v>174</v>
      </c>
      <c r="D148" s="109">
        <v>2</v>
      </c>
      <c r="E148" s="109">
        <v>1</v>
      </c>
      <c r="F148" s="110"/>
      <c r="G148" s="117" t="s">
        <v>593</v>
      </c>
      <c r="H148" s="206" t="s">
        <v>335</v>
      </c>
      <c r="I148" s="113">
        <f t="shared" si="4"/>
        <v>0</v>
      </c>
      <c r="J148" s="45">
        <f>J150</f>
        <v>0</v>
      </c>
      <c r="K148" s="45">
        <f>SUM(K150:K150)</f>
        <v>0</v>
      </c>
      <c r="Y148" s="23"/>
      <c r="Z148" s="23"/>
      <c r="AA148" s="23"/>
      <c r="AB148" s="23"/>
    </row>
    <row r="149" spans="2:28" ht="40.5">
      <c r="B149" s="55"/>
      <c r="C149" s="108"/>
      <c r="D149" s="109"/>
      <c r="E149" s="109"/>
      <c r="F149" s="110"/>
      <c r="G149" s="117" t="s">
        <v>975</v>
      </c>
      <c r="H149" s="112"/>
      <c r="I149" s="113">
        <f t="shared" si="4"/>
        <v>0</v>
      </c>
      <c r="J149" s="45"/>
      <c r="K149" s="45"/>
      <c r="Y149" s="23"/>
      <c r="Z149" s="23"/>
      <c r="AA149" s="23"/>
      <c r="AB149" s="23"/>
    </row>
    <row r="150" spans="2:28" ht="15" customHeight="1">
      <c r="B150" s="55"/>
      <c r="C150" s="108"/>
      <c r="D150" s="109"/>
      <c r="E150" s="109"/>
      <c r="F150" s="55">
        <v>4235</v>
      </c>
      <c r="G150" s="60" t="s">
        <v>778</v>
      </c>
      <c r="H150" s="112"/>
      <c r="I150" s="45">
        <f t="shared" si="4"/>
        <v>0</v>
      </c>
      <c r="J150" s="45">
        <v>0</v>
      </c>
      <c r="K150" s="45"/>
      <c r="Y150" s="23"/>
      <c r="Z150" s="23"/>
      <c r="AA150" s="23"/>
      <c r="AB150" s="23"/>
    </row>
    <row r="151" spans="2:28" ht="15" customHeight="1">
      <c r="B151" s="55">
        <v>2422</v>
      </c>
      <c r="C151" s="108" t="s">
        <v>174</v>
      </c>
      <c r="D151" s="109">
        <v>2</v>
      </c>
      <c r="E151" s="109">
        <v>2</v>
      </c>
      <c r="F151" s="110"/>
      <c r="G151" s="117" t="s">
        <v>594</v>
      </c>
      <c r="H151" s="206" t="s">
        <v>336</v>
      </c>
      <c r="I151" s="113">
        <f t="shared" si="4"/>
        <v>0</v>
      </c>
      <c r="J151" s="45">
        <v>0</v>
      </c>
      <c r="K151" s="45">
        <v>0</v>
      </c>
      <c r="Y151" s="23"/>
      <c r="Z151" s="23"/>
      <c r="AA151" s="23"/>
      <c r="AB151" s="23"/>
    </row>
    <row r="152" spans="2:28" ht="40.5">
      <c r="B152" s="55"/>
      <c r="C152" s="108"/>
      <c r="D152" s="109"/>
      <c r="E152" s="109"/>
      <c r="F152" s="110"/>
      <c r="G152" s="117" t="s">
        <v>975</v>
      </c>
      <c r="H152" s="112"/>
      <c r="I152" s="113">
        <f t="shared" si="4"/>
        <v>0</v>
      </c>
      <c r="J152" s="45"/>
      <c r="K152" s="45"/>
      <c r="Y152" s="23"/>
      <c r="Z152" s="23"/>
      <c r="AA152" s="23"/>
      <c r="AB152" s="23"/>
    </row>
    <row r="153" spans="2:28" ht="17.25">
      <c r="B153" s="55">
        <v>2423</v>
      </c>
      <c r="C153" s="108" t="s">
        <v>174</v>
      </c>
      <c r="D153" s="109">
        <v>2</v>
      </c>
      <c r="E153" s="109">
        <v>3</v>
      </c>
      <c r="F153" s="110"/>
      <c r="G153" s="117" t="s">
        <v>595</v>
      </c>
      <c r="H153" s="206" t="s">
        <v>337</v>
      </c>
      <c r="I153" s="113">
        <f t="shared" si="4"/>
        <v>0</v>
      </c>
      <c r="J153" s="45">
        <v>0</v>
      </c>
      <c r="K153" s="45">
        <v>0</v>
      </c>
      <c r="Y153" s="23"/>
      <c r="Z153" s="23"/>
      <c r="AA153" s="23"/>
      <c r="AB153" s="23"/>
    </row>
    <row r="154" spans="2:28" ht="40.5">
      <c r="B154" s="55"/>
      <c r="C154" s="108"/>
      <c r="D154" s="109"/>
      <c r="E154" s="109"/>
      <c r="F154" s="110"/>
      <c r="G154" s="117" t="s">
        <v>975</v>
      </c>
      <c r="H154" s="112"/>
      <c r="I154" s="113">
        <f t="shared" si="4"/>
        <v>0</v>
      </c>
      <c r="J154" s="45"/>
      <c r="K154" s="45"/>
      <c r="Y154" s="23"/>
      <c r="Z154" s="23"/>
      <c r="AA154" s="23"/>
      <c r="AB154" s="23"/>
    </row>
    <row r="155" spans="2:28" ht="15" customHeight="1">
      <c r="B155" s="55">
        <v>2424</v>
      </c>
      <c r="C155" s="108" t="s">
        <v>174</v>
      </c>
      <c r="D155" s="109">
        <v>2</v>
      </c>
      <c r="E155" s="109">
        <v>4</v>
      </c>
      <c r="F155" s="110"/>
      <c r="G155" s="117" t="s">
        <v>596</v>
      </c>
      <c r="H155" s="206"/>
      <c r="I155" s="113">
        <f t="shared" si="4"/>
        <v>0</v>
      </c>
      <c r="J155" s="45">
        <v>0</v>
      </c>
      <c r="K155" s="45">
        <f>K157</f>
        <v>0</v>
      </c>
      <c r="Y155" s="23"/>
      <c r="Z155" s="23"/>
      <c r="AA155" s="23"/>
      <c r="AB155" s="23"/>
    </row>
    <row r="156" spans="2:28" ht="40.5">
      <c r="B156" s="55"/>
      <c r="C156" s="108"/>
      <c r="D156" s="109"/>
      <c r="E156" s="109"/>
      <c r="F156" s="110"/>
      <c r="G156" s="117" t="s">
        <v>975</v>
      </c>
      <c r="H156" s="112"/>
      <c r="I156" s="113">
        <f t="shared" si="4"/>
        <v>0</v>
      </c>
      <c r="J156" s="45"/>
      <c r="K156" s="45"/>
      <c r="Y156" s="23"/>
      <c r="Z156" s="23"/>
      <c r="AA156" s="23"/>
      <c r="AB156" s="23"/>
    </row>
    <row r="157" spans="2:28" ht="17.25" hidden="1">
      <c r="B157" s="55"/>
      <c r="C157" s="108"/>
      <c r="D157" s="109"/>
      <c r="E157" s="109"/>
      <c r="F157" s="110">
        <v>5112</v>
      </c>
      <c r="G157" s="115" t="s">
        <v>862</v>
      </c>
      <c r="H157" s="112"/>
      <c r="I157" s="113">
        <f>SUM(J157:K157)</f>
        <v>0</v>
      </c>
      <c r="J157" s="45"/>
      <c r="K157" s="45"/>
      <c r="Y157" s="23"/>
      <c r="Z157" s="23"/>
      <c r="AA157" s="23"/>
      <c r="AB157" s="23"/>
    </row>
    <row r="158" spans="2:28" ht="15" customHeight="1">
      <c r="B158" s="55">
        <v>2430</v>
      </c>
      <c r="C158" s="118" t="s">
        <v>174</v>
      </c>
      <c r="D158" s="119">
        <v>3</v>
      </c>
      <c r="E158" s="119">
        <v>0</v>
      </c>
      <c r="F158" s="120"/>
      <c r="G158" s="121" t="s">
        <v>597</v>
      </c>
      <c r="H158" s="122" t="s">
        <v>338</v>
      </c>
      <c r="I158" s="113">
        <f t="shared" si="4"/>
        <v>0</v>
      </c>
      <c r="J158" s="45">
        <f>SUM(J159,J161,J163,J165)</f>
        <v>0</v>
      </c>
      <c r="K158" s="45">
        <f>SUM(K159,K161,K163,K165)</f>
        <v>0</v>
      </c>
      <c r="Y158" s="23"/>
      <c r="Z158" s="23"/>
      <c r="AA158" s="23"/>
      <c r="AB158" s="23"/>
    </row>
    <row r="159" spans="2:28" ht="15" customHeight="1">
      <c r="B159" s="55">
        <v>2431</v>
      </c>
      <c r="C159" s="108" t="s">
        <v>174</v>
      </c>
      <c r="D159" s="109">
        <v>3</v>
      </c>
      <c r="E159" s="109">
        <v>1</v>
      </c>
      <c r="F159" s="110"/>
      <c r="G159" s="117" t="s">
        <v>598</v>
      </c>
      <c r="H159" s="206" t="s">
        <v>339</v>
      </c>
      <c r="I159" s="113">
        <f t="shared" si="4"/>
        <v>0</v>
      </c>
      <c r="J159" s="45">
        <v>0</v>
      </c>
      <c r="K159" s="45">
        <v>0</v>
      </c>
      <c r="Y159" s="23"/>
      <c r="Z159" s="23"/>
      <c r="AA159" s="23"/>
      <c r="AB159" s="23"/>
    </row>
    <row r="160" spans="2:28" ht="40.5">
      <c r="B160" s="55"/>
      <c r="C160" s="108"/>
      <c r="D160" s="109"/>
      <c r="E160" s="109"/>
      <c r="F160" s="110"/>
      <c r="G160" s="117" t="s">
        <v>975</v>
      </c>
      <c r="H160" s="112"/>
      <c r="I160" s="113">
        <f aca="true" t="shared" si="5" ref="I160:I195">SUM(J160:K160)</f>
        <v>0</v>
      </c>
      <c r="J160" s="45"/>
      <c r="K160" s="45"/>
      <c r="Y160" s="23"/>
      <c r="Z160" s="23"/>
      <c r="AA160" s="23"/>
      <c r="AB160" s="23"/>
    </row>
    <row r="161" spans="2:28" ht="17.25">
      <c r="B161" s="55">
        <v>2432</v>
      </c>
      <c r="C161" s="108" t="s">
        <v>174</v>
      </c>
      <c r="D161" s="109">
        <v>3</v>
      </c>
      <c r="E161" s="109">
        <v>2</v>
      </c>
      <c r="F161" s="110"/>
      <c r="G161" s="117" t="s">
        <v>599</v>
      </c>
      <c r="H161" s="206" t="s">
        <v>340</v>
      </c>
      <c r="I161" s="113">
        <f t="shared" si="5"/>
        <v>0</v>
      </c>
      <c r="J161" s="45">
        <v>0</v>
      </c>
      <c r="K161" s="45">
        <v>0</v>
      </c>
      <c r="Y161" s="23"/>
      <c r="Z161" s="23"/>
      <c r="AA161" s="23"/>
      <c r="AB161" s="23"/>
    </row>
    <row r="162" spans="2:28" ht="40.5">
      <c r="B162" s="55"/>
      <c r="C162" s="108"/>
      <c r="D162" s="109"/>
      <c r="E162" s="109"/>
      <c r="F162" s="110"/>
      <c r="G162" s="117" t="s">
        <v>975</v>
      </c>
      <c r="H162" s="112"/>
      <c r="I162" s="113">
        <f t="shared" si="5"/>
        <v>0</v>
      </c>
      <c r="J162" s="45"/>
      <c r="K162" s="45"/>
      <c r="Y162" s="23"/>
      <c r="Z162" s="23"/>
      <c r="AA162" s="23"/>
      <c r="AB162" s="23"/>
    </row>
    <row r="163" spans="2:28" ht="15" customHeight="1">
      <c r="B163" s="55">
        <v>2433</v>
      </c>
      <c r="C163" s="108" t="s">
        <v>174</v>
      </c>
      <c r="D163" s="109">
        <v>3</v>
      </c>
      <c r="E163" s="109">
        <v>3</v>
      </c>
      <c r="F163" s="110"/>
      <c r="G163" s="117" t="s">
        <v>600</v>
      </c>
      <c r="H163" s="206" t="s">
        <v>341</v>
      </c>
      <c r="I163" s="113">
        <f t="shared" si="5"/>
        <v>0</v>
      </c>
      <c r="J163" s="45">
        <v>0</v>
      </c>
      <c r="K163" s="45">
        <v>0</v>
      </c>
      <c r="Y163" s="23"/>
      <c r="Z163" s="23"/>
      <c r="AA163" s="23"/>
      <c r="AB163" s="23"/>
    </row>
    <row r="164" spans="2:28" ht="38.25" customHeight="1">
      <c r="B164" s="55"/>
      <c r="C164" s="108"/>
      <c r="D164" s="109"/>
      <c r="E164" s="109"/>
      <c r="F164" s="110"/>
      <c r="G164" s="117" t="s">
        <v>975</v>
      </c>
      <c r="H164" s="112"/>
      <c r="I164" s="113">
        <f t="shared" si="5"/>
        <v>0</v>
      </c>
      <c r="J164" s="45"/>
      <c r="K164" s="45"/>
      <c r="Y164" s="23"/>
      <c r="Z164" s="23"/>
      <c r="AA164" s="23"/>
      <c r="AB164" s="23"/>
    </row>
    <row r="165" spans="2:28" ht="15" customHeight="1">
      <c r="B165" s="55">
        <v>2435</v>
      </c>
      <c r="C165" s="118"/>
      <c r="D165" s="119"/>
      <c r="E165" s="119"/>
      <c r="F165" s="120"/>
      <c r="G165" s="117" t="s">
        <v>602</v>
      </c>
      <c r="H165" s="122"/>
      <c r="I165" s="113">
        <f t="shared" si="5"/>
        <v>0</v>
      </c>
      <c r="J165" s="45">
        <v>0</v>
      </c>
      <c r="K165" s="45">
        <v>0</v>
      </c>
      <c r="Y165" s="23"/>
      <c r="Z165" s="23"/>
      <c r="AA165" s="23"/>
      <c r="AB165" s="23"/>
    </row>
    <row r="166" spans="2:28" ht="40.5">
      <c r="B166" s="55"/>
      <c r="C166" s="118"/>
      <c r="D166" s="119"/>
      <c r="E166" s="119"/>
      <c r="F166" s="120"/>
      <c r="G166" s="117" t="s">
        <v>975</v>
      </c>
      <c r="H166" s="122"/>
      <c r="I166" s="113"/>
      <c r="J166" s="45"/>
      <c r="K166" s="45"/>
      <c r="Y166" s="23"/>
      <c r="Z166" s="23"/>
      <c r="AA166" s="23"/>
      <c r="AB166" s="23"/>
    </row>
    <row r="167" spans="2:28" ht="25.5" customHeight="1">
      <c r="B167" s="55">
        <v>2440</v>
      </c>
      <c r="C167" s="118" t="s">
        <v>174</v>
      </c>
      <c r="D167" s="119">
        <v>4</v>
      </c>
      <c r="E167" s="119">
        <v>0</v>
      </c>
      <c r="F167" s="120"/>
      <c r="G167" s="121" t="s">
        <v>604</v>
      </c>
      <c r="H167" s="122" t="s">
        <v>345</v>
      </c>
      <c r="I167" s="113">
        <f t="shared" si="5"/>
        <v>0</v>
      </c>
      <c r="J167" s="45">
        <f>SUM(J168,J170,J172)</f>
        <v>0</v>
      </c>
      <c r="K167" s="45">
        <f>SUM(K168)</f>
        <v>0</v>
      </c>
      <c r="Y167" s="23"/>
      <c r="Z167" s="23"/>
      <c r="AA167" s="23"/>
      <c r="AB167" s="23"/>
    </row>
    <row r="168" spans="2:28" ht="27.75" customHeight="1">
      <c r="B168" s="55">
        <v>2441</v>
      </c>
      <c r="C168" s="108" t="s">
        <v>174</v>
      </c>
      <c r="D168" s="109">
        <v>4</v>
      </c>
      <c r="E168" s="109">
        <v>1</v>
      </c>
      <c r="F168" s="110"/>
      <c r="G168" s="117" t="s">
        <v>605</v>
      </c>
      <c r="H168" s="206" t="s">
        <v>346</v>
      </c>
      <c r="I168" s="113">
        <f t="shared" si="5"/>
        <v>0</v>
      </c>
      <c r="J168" s="45">
        <v>0</v>
      </c>
      <c r="K168" s="45">
        <v>0</v>
      </c>
      <c r="Y168" s="23"/>
      <c r="Z168" s="23"/>
      <c r="AA168" s="23"/>
      <c r="AB168" s="23"/>
    </row>
    <row r="169" spans="2:28" ht="40.5">
      <c r="B169" s="55"/>
      <c r="C169" s="108"/>
      <c r="D169" s="109"/>
      <c r="E169" s="109"/>
      <c r="F169" s="110"/>
      <c r="G169" s="117" t="s">
        <v>975</v>
      </c>
      <c r="H169" s="112"/>
      <c r="I169" s="113">
        <f t="shared" si="5"/>
        <v>0</v>
      </c>
      <c r="J169" s="45"/>
      <c r="K169" s="45"/>
      <c r="Y169" s="23"/>
      <c r="Z169" s="23"/>
      <c r="AA169" s="23"/>
      <c r="AB169" s="23"/>
    </row>
    <row r="170" spans="2:28" ht="17.25">
      <c r="B170" s="55">
        <v>2442</v>
      </c>
      <c r="C170" s="108" t="s">
        <v>174</v>
      </c>
      <c r="D170" s="109">
        <v>4</v>
      </c>
      <c r="E170" s="109">
        <v>2</v>
      </c>
      <c r="F170" s="110"/>
      <c r="G170" s="117" t="s">
        <v>606</v>
      </c>
      <c r="H170" s="206" t="s">
        <v>347</v>
      </c>
      <c r="I170" s="113">
        <f t="shared" si="5"/>
        <v>0</v>
      </c>
      <c r="J170" s="45">
        <v>0</v>
      </c>
      <c r="K170" s="45">
        <v>0</v>
      </c>
      <c r="Y170" s="23"/>
      <c r="Z170" s="23"/>
      <c r="AA170" s="23"/>
      <c r="AB170" s="23"/>
    </row>
    <row r="171" spans="2:28" ht="40.5">
      <c r="B171" s="55"/>
      <c r="C171" s="108"/>
      <c r="D171" s="109"/>
      <c r="E171" s="109"/>
      <c r="F171" s="110"/>
      <c r="G171" s="117" t="s">
        <v>975</v>
      </c>
      <c r="H171" s="112"/>
      <c r="I171" s="113">
        <f t="shared" si="5"/>
        <v>0</v>
      </c>
      <c r="J171" s="45"/>
      <c r="K171" s="45"/>
      <c r="Y171" s="23"/>
      <c r="Z171" s="23"/>
      <c r="AA171" s="23"/>
      <c r="AB171" s="23"/>
    </row>
    <row r="172" spans="2:28" ht="15" customHeight="1">
      <c r="B172" s="55">
        <v>2443</v>
      </c>
      <c r="C172" s="108" t="s">
        <v>174</v>
      </c>
      <c r="D172" s="109">
        <v>4</v>
      </c>
      <c r="E172" s="109">
        <v>3</v>
      </c>
      <c r="F172" s="110"/>
      <c r="G172" s="117" t="s">
        <v>607</v>
      </c>
      <c r="H172" s="206" t="s">
        <v>348</v>
      </c>
      <c r="I172" s="113">
        <f t="shared" si="5"/>
        <v>0</v>
      </c>
      <c r="J172" s="45">
        <v>0</v>
      </c>
      <c r="K172" s="45">
        <v>0</v>
      </c>
      <c r="Y172" s="23"/>
      <c r="Z172" s="23"/>
      <c r="AA172" s="23"/>
      <c r="AB172" s="23"/>
    </row>
    <row r="173" spans="2:28" ht="40.5">
      <c r="B173" s="55"/>
      <c r="C173" s="108"/>
      <c r="D173" s="109"/>
      <c r="E173" s="109"/>
      <c r="F173" s="110"/>
      <c r="G173" s="117" t="s">
        <v>975</v>
      </c>
      <c r="H173" s="112"/>
      <c r="I173" s="113">
        <f t="shared" si="5"/>
        <v>0</v>
      </c>
      <c r="J173" s="45"/>
      <c r="K173" s="45"/>
      <c r="Y173" s="23"/>
      <c r="Z173" s="23"/>
      <c r="AA173" s="23"/>
      <c r="AB173" s="23"/>
    </row>
    <row r="174" spans="2:28" ht="17.25">
      <c r="B174" s="55">
        <v>2450</v>
      </c>
      <c r="C174" s="118" t="s">
        <v>174</v>
      </c>
      <c r="D174" s="119">
        <v>5</v>
      </c>
      <c r="E174" s="119">
        <v>0</v>
      </c>
      <c r="F174" s="120"/>
      <c r="G174" s="121" t="s">
        <v>608</v>
      </c>
      <c r="H174" s="209" t="s">
        <v>349</v>
      </c>
      <c r="I174" s="113">
        <f t="shared" si="5"/>
        <v>97165</v>
      </c>
      <c r="J174" s="45">
        <f>SUM(J175,J180,J182,J184,J186)</f>
        <v>18494</v>
      </c>
      <c r="K174" s="45">
        <f>SUM(K175,K180,K182,K184,K186)</f>
        <v>78671</v>
      </c>
      <c r="Y174" s="23"/>
      <c r="Z174" s="23"/>
      <c r="AA174" s="23"/>
      <c r="AB174" s="23"/>
    </row>
    <row r="175" spans="2:28" ht="17.25">
      <c r="B175" s="55">
        <v>2451</v>
      </c>
      <c r="C175" s="108" t="s">
        <v>174</v>
      </c>
      <c r="D175" s="109">
        <v>5</v>
      </c>
      <c r="E175" s="109">
        <v>1</v>
      </c>
      <c r="F175" s="110"/>
      <c r="G175" s="117" t="s">
        <v>609</v>
      </c>
      <c r="H175" s="206" t="s">
        <v>350</v>
      </c>
      <c r="I175" s="113">
        <f t="shared" si="5"/>
        <v>97165</v>
      </c>
      <c r="J175" s="45">
        <f>SUM(J177,J178)</f>
        <v>18494</v>
      </c>
      <c r="K175" s="45">
        <f>K179</f>
        <v>78671</v>
      </c>
      <c r="Y175" s="23"/>
      <c r="Z175" s="23"/>
      <c r="AA175" s="23"/>
      <c r="AB175" s="23"/>
    </row>
    <row r="176" spans="2:28" ht="40.5">
      <c r="B176" s="55"/>
      <c r="C176" s="108"/>
      <c r="D176" s="109"/>
      <c r="E176" s="109"/>
      <c r="F176" s="110"/>
      <c r="G176" s="117" t="s">
        <v>975</v>
      </c>
      <c r="H176" s="112"/>
      <c r="I176" s="113">
        <f t="shared" si="5"/>
        <v>0</v>
      </c>
      <c r="J176" s="45"/>
      <c r="K176" s="45"/>
      <c r="Y176" s="23"/>
      <c r="Z176" s="23"/>
      <c r="AA176" s="23"/>
      <c r="AB176" s="23"/>
    </row>
    <row r="177" spans="2:28" ht="17.25">
      <c r="B177" s="55"/>
      <c r="C177" s="108"/>
      <c r="D177" s="109"/>
      <c r="E177" s="109"/>
      <c r="F177" s="110">
        <v>4239</v>
      </c>
      <c r="G177" s="123" t="s">
        <v>781</v>
      </c>
      <c r="H177" s="112"/>
      <c r="I177" s="113">
        <f>J177</f>
        <v>0</v>
      </c>
      <c r="J177" s="45">
        <v>0</v>
      </c>
      <c r="K177" s="45"/>
      <c r="Y177" s="23"/>
      <c r="Z177" s="23"/>
      <c r="AA177" s="23"/>
      <c r="AB177" s="23"/>
    </row>
    <row r="178" spans="2:28" ht="27">
      <c r="B178" s="55"/>
      <c r="C178" s="108"/>
      <c r="D178" s="109"/>
      <c r="E178" s="109"/>
      <c r="F178" s="110">
        <v>4251</v>
      </c>
      <c r="G178" s="115" t="s">
        <v>784</v>
      </c>
      <c r="H178" s="112"/>
      <c r="I178" s="45">
        <f>SUM(J178)</f>
        <v>18494</v>
      </c>
      <c r="J178" s="45">
        <v>18494</v>
      </c>
      <c r="K178" s="45">
        <v>0</v>
      </c>
      <c r="X178" s="34"/>
      <c r="Y178" s="23"/>
      <c r="Z178" s="23"/>
      <c r="AA178" s="23"/>
      <c r="AB178" s="23"/>
    </row>
    <row r="179" spans="2:28" s="114" customFormat="1" ht="15" customHeight="1">
      <c r="B179" s="55"/>
      <c r="C179" s="108"/>
      <c r="D179" s="109"/>
      <c r="E179" s="109"/>
      <c r="F179" s="110">
        <v>5112</v>
      </c>
      <c r="G179" s="115" t="s">
        <v>862</v>
      </c>
      <c r="H179" s="112"/>
      <c r="I179" s="113">
        <f>SUM(J179:K179)</f>
        <v>78671</v>
      </c>
      <c r="J179" s="45"/>
      <c r="K179" s="45">
        <v>78671</v>
      </c>
      <c r="L179" s="93"/>
      <c r="M179" s="93"/>
      <c r="Y179" s="40"/>
      <c r="Z179" s="40"/>
      <c r="AA179" s="40"/>
      <c r="AB179" s="40"/>
    </row>
    <row r="180" spans="2:28" ht="15" customHeight="1">
      <c r="B180" s="55">
        <v>2452</v>
      </c>
      <c r="C180" s="108" t="s">
        <v>174</v>
      </c>
      <c r="D180" s="109">
        <v>5</v>
      </c>
      <c r="E180" s="109">
        <v>2</v>
      </c>
      <c r="F180" s="110"/>
      <c r="G180" s="117" t="s">
        <v>610</v>
      </c>
      <c r="H180" s="206" t="s">
        <v>351</v>
      </c>
      <c r="I180" s="113">
        <f>SUM(J180)</f>
        <v>0</v>
      </c>
      <c r="J180" s="45">
        <v>0</v>
      </c>
      <c r="K180" s="45">
        <v>0</v>
      </c>
      <c r="Y180" s="23"/>
      <c r="Z180" s="23"/>
      <c r="AA180" s="23"/>
      <c r="AB180" s="23"/>
    </row>
    <row r="181" spans="2:28" ht="40.5">
      <c r="B181" s="55"/>
      <c r="C181" s="108"/>
      <c r="D181" s="109"/>
      <c r="E181" s="109"/>
      <c r="F181" s="110"/>
      <c r="G181" s="117" t="s">
        <v>975</v>
      </c>
      <c r="H181" s="112"/>
      <c r="I181" s="113">
        <f t="shared" si="5"/>
        <v>0</v>
      </c>
      <c r="J181" s="45"/>
      <c r="K181" s="45"/>
      <c r="Y181" s="23"/>
      <c r="Z181" s="23"/>
      <c r="AA181" s="23"/>
      <c r="AB181" s="23"/>
    </row>
    <row r="182" spans="2:28" ht="17.25">
      <c r="B182" s="55">
        <v>2453</v>
      </c>
      <c r="C182" s="108" t="s">
        <v>174</v>
      </c>
      <c r="D182" s="109">
        <v>5</v>
      </c>
      <c r="E182" s="109">
        <v>3</v>
      </c>
      <c r="F182" s="110"/>
      <c r="G182" s="117" t="s">
        <v>611</v>
      </c>
      <c r="H182" s="206" t="s">
        <v>352</v>
      </c>
      <c r="I182" s="113">
        <f>SUM(J182)</f>
        <v>0</v>
      </c>
      <c r="J182" s="45">
        <v>0</v>
      </c>
      <c r="K182" s="45">
        <v>0</v>
      </c>
      <c r="Y182" s="23"/>
      <c r="Z182" s="23"/>
      <c r="AA182" s="23"/>
      <c r="AB182" s="23"/>
    </row>
    <row r="183" spans="2:28" ht="40.5">
      <c r="B183" s="55"/>
      <c r="C183" s="108"/>
      <c r="D183" s="109"/>
      <c r="E183" s="109"/>
      <c r="F183" s="110"/>
      <c r="G183" s="117" t="s">
        <v>975</v>
      </c>
      <c r="H183" s="112"/>
      <c r="I183" s="113">
        <f t="shared" si="5"/>
        <v>0</v>
      </c>
      <c r="J183" s="45"/>
      <c r="K183" s="45"/>
      <c r="Y183" s="23"/>
      <c r="Z183" s="23"/>
      <c r="AA183" s="23"/>
      <c r="AB183" s="23"/>
    </row>
    <row r="184" spans="2:28" ht="15" customHeight="1">
      <c r="B184" s="55">
        <v>2454</v>
      </c>
      <c r="C184" s="108" t="s">
        <v>174</v>
      </c>
      <c r="D184" s="109">
        <v>5</v>
      </c>
      <c r="E184" s="109">
        <v>4</v>
      </c>
      <c r="F184" s="110"/>
      <c r="G184" s="117" t="s">
        <v>612</v>
      </c>
      <c r="H184" s="206" t="s">
        <v>353</v>
      </c>
      <c r="I184" s="113">
        <f>SUM(J184)</f>
        <v>0</v>
      </c>
      <c r="J184" s="45">
        <v>0</v>
      </c>
      <c r="K184" s="45">
        <v>0</v>
      </c>
      <c r="Y184" s="23"/>
      <c r="Z184" s="23"/>
      <c r="AA184" s="23"/>
      <c r="AB184" s="23"/>
    </row>
    <row r="185" spans="2:28" ht="40.5">
      <c r="B185" s="55"/>
      <c r="C185" s="108"/>
      <c r="D185" s="109"/>
      <c r="E185" s="109"/>
      <c r="F185" s="110"/>
      <c r="G185" s="117" t="s">
        <v>975</v>
      </c>
      <c r="H185" s="112"/>
      <c r="I185" s="113">
        <f t="shared" si="5"/>
        <v>0</v>
      </c>
      <c r="J185" s="45"/>
      <c r="K185" s="45"/>
      <c r="Y185" s="23"/>
      <c r="Z185" s="23"/>
      <c r="AA185" s="23"/>
      <c r="AB185" s="23"/>
    </row>
    <row r="186" spans="2:28" ht="15" customHeight="1">
      <c r="B186" s="55">
        <v>2455</v>
      </c>
      <c r="C186" s="108" t="s">
        <v>174</v>
      </c>
      <c r="D186" s="109">
        <v>5</v>
      </c>
      <c r="E186" s="109">
        <v>5</v>
      </c>
      <c r="F186" s="110"/>
      <c r="G186" s="117" t="s">
        <v>613</v>
      </c>
      <c r="H186" s="206" t="s">
        <v>354</v>
      </c>
      <c r="I186" s="113">
        <f>SUM(J186)</f>
        <v>0</v>
      </c>
      <c r="J186" s="45">
        <v>0</v>
      </c>
      <c r="K186" s="45">
        <v>0</v>
      </c>
      <c r="Y186" s="23"/>
      <c r="Z186" s="23"/>
      <c r="AA186" s="23"/>
      <c r="AB186" s="23"/>
    </row>
    <row r="187" spans="2:28" ht="40.5">
      <c r="B187" s="55"/>
      <c r="C187" s="108"/>
      <c r="D187" s="109"/>
      <c r="E187" s="109"/>
      <c r="F187" s="110"/>
      <c r="G187" s="117" t="s">
        <v>975</v>
      </c>
      <c r="H187" s="112"/>
      <c r="I187" s="113">
        <f t="shared" si="5"/>
        <v>0</v>
      </c>
      <c r="J187" s="45"/>
      <c r="K187" s="45"/>
      <c r="Y187" s="23"/>
      <c r="Z187" s="23"/>
      <c r="AA187" s="23"/>
      <c r="AB187" s="23"/>
    </row>
    <row r="188" spans="2:28" ht="15" customHeight="1">
      <c r="B188" s="55">
        <v>2460</v>
      </c>
      <c r="C188" s="118" t="s">
        <v>174</v>
      </c>
      <c r="D188" s="119">
        <v>6</v>
      </c>
      <c r="E188" s="119">
        <v>0</v>
      </c>
      <c r="F188" s="120"/>
      <c r="G188" s="121" t="s">
        <v>614</v>
      </c>
      <c r="H188" s="122" t="s">
        <v>355</v>
      </c>
      <c r="I188" s="113">
        <f t="shared" si="5"/>
        <v>0</v>
      </c>
      <c r="J188" s="45">
        <f>SUM(J189)</f>
        <v>0</v>
      </c>
      <c r="K188" s="45">
        <f>SUM(K189)</f>
        <v>0</v>
      </c>
      <c r="Y188" s="23"/>
      <c r="Z188" s="23"/>
      <c r="AA188" s="23"/>
      <c r="AB188" s="23"/>
    </row>
    <row r="189" spans="2:28" ht="15" customHeight="1">
      <c r="B189" s="55">
        <v>2461</v>
      </c>
      <c r="C189" s="108" t="s">
        <v>174</v>
      </c>
      <c r="D189" s="109">
        <v>6</v>
      </c>
      <c r="E189" s="109">
        <v>1</v>
      </c>
      <c r="F189" s="110"/>
      <c r="G189" s="117" t="s">
        <v>615</v>
      </c>
      <c r="H189" s="206" t="s">
        <v>355</v>
      </c>
      <c r="I189" s="113">
        <f>SUM(J189)</f>
        <v>0</v>
      </c>
      <c r="J189" s="45">
        <v>0</v>
      </c>
      <c r="K189" s="45">
        <v>0</v>
      </c>
      <c r="Y189" s="23"/>
      <c r="Z189" s="23"/>
      <c r="AA189" s="23"/>
      <c r="AB189" s="23"/>
    </row>
    <row r="190" spans="2:28" ht="40.5">
      <c r="B190" s="55"/>
      <c r="C190" s="108"/>
      <c r="D190" s="109"/>
      <c r="E190" s="109"/>
      <c r="F190" s="110"/>
      <c r="G190" s="117" t="s">
        <v>975</v>
      </c>
      <c r="H190" s="112"/>
      <c r="I190" s="113">
        <f t="shared" si="5"/>
        <v>0</v>
      </c>
      <c r="J190" s="45"/>
      <c r="K190" s="45"/>
      <c r="Y190" s="23"/>
      <c r="Z190" s="23"/>
      <c r="AA190" s="23"/>
      <c r="AB190" s="23"/>
    </row>
    <row r="191" spans="2:28" ht="15" customHeight="1">
      <c r="B191" s="55">
        <v>2470</v>
      </c>
      <c r="C191" s="118" t="s">
        <v>174</v>
      </c>
      <c r="D191" s="119">
        <v>7</v>
      </c>
      <c r="E191" s="119">
        <v>0</v>
      </c>
      <c r="F191" s="120"/>
      <c r="G191" s="121" t="s">
        <v>616</v>
      </c>
      <c r="H191" s="209" t="s">
        <v>356</v>
      </c>
      <c r="I191" s="113">
        <f t="shared" si="5"/>
        <v>0</v>
      </c>
      <c r="J191" s="45">
        <f>SUM(J192,J194,J196,J198)</f>
        <v>0</v>
      </c>
      <c r="K191" s="45">
        <f>SUM(K192,K194,K196,K198)</f>
        <v>0</v>
      </c>
      <c r="Y191" s="23"/>
      <c r="Z191" s="23"/>
      <c r="AA191" s="23"/>
      <c r="AB191" s="23"/>
    </row>
    <row r="192" spans="2:28" ht="27">
      <c r="B192" s="55">
        <v>2471</v>
      </c>
      <c r="C192" s="108" t="s">
        <v>174</v>
      </c>
      <c r="D192" s="109">
        <v>7</v>
      </c>
      <c r="E192" s="109">
        <v>1</v>
      </c>
      <c r="F192" s="110"/>
      <c r="G192" s="117" t="s">
        <v>617</v>
      </c>
      <c r="H192" s="206" t="s">
        <v>357</v>
      </c>
      <c r="I192" s="113">
        <f>SUM(J192)</f>
        <v>0</v>
      </c>
      <c r="J192" s="45">
        <v>0</v>
      </c>
      <c r="K192" s="45">
        <v>0</v>
      </c>
      <c r="Y192" s="23"/>
      <c r="Z192" s="23"/>
      <c r="AA192" s="23"/>
      <c r="AB192" s="23"/>
    </row>
    <row r="193" spans="2:28" ht="40.5">
      <c r="B193" s="55"/>
      <c r="C193" s="108"/>
      <c r="D193" s="109"/>
      <c r="E193" s="109"/>
      <c r="F193" s="110"/>
      <c r="G193" s="117" t="s">
        <v>975</v>
      </c>
      <c r="H193" s="112"/>
      <c r="I193" s="113">
        <f t="shared" si="5"/>
        <v>0</v>
      </c>
      <c r="J193" s="45"/>
      <c r="K193" s="45"/>
      <c r="Y193" s="23"/>
      <c r="Z193" s="23"/>
      <c r="AA193" s="23"/>
      <c r="AB193" s="23"/>
    </row>
    <row r="194" spans="2:28" ht="15" customHeight="1">
      <c r="B194" s="55">
        <v>2472</v>
      </c>
      <c r="C194" s="108" t="s">
        <v>174</v>
      </c>
      <c r="D194" s="109">
        <v>7</v>
      </c>
      <c r="E194" s="109">
        <v>2</v>
      </c>
      <c r="F194" s="110"/>
      <c r="G194" s="117" t="s">
        <v>618</v>
      </c>
      <c r="H194" s="210" t="s">
        <v>358</v>
      </c>
      <c r="I194" s="113">
        <f>SUM(J194)</f>
        <v>0</v>
      </c>
      <c r="J194" s="45">
        <v>0</v>
      </c>
      <c r="K194" s="45">
        <v>0</v>
      </c>
      <c r="Y194" s="23"/>
      <c r="Z194" s="23"/>
      <c r="AA194" s="23"/>
      <c r="AB194" s="23"/>
    </row>
    <row r="195" spans="2:28" ht="40.5">
      <c r="B195" s="55"/>
      <c r="C195" s="108"/>
      <c r="D195" s="109"/>
      <c r="E195" s="109"/>
      <c r="F195" s="110"/>
      <c r="G195" s="117" t="s">
        <v>975</v>
      </c>
      <c r="H195" s="112"/>
      <c r="I195" s="113">
        <f t="shared" si="5"/>
        <v>0</v>
      </c>
      <c r="J195" s="45"/>
      <c r="K195" s="45"/>
      <c r="Y195" s="23"/>
      <c r="Z195" s="23"/>
      <c r="AA195" s="23"/>
      <c r="AB195" s="23"/>
    </row>
    <row r="196" spans="2:28" ht="15" customHeight="1">
      <c r="B196" s="55">
        <v>2473</v>
      </c>
      <c r="C196" s="108" t="s">
        <v>174</v>
      </c>
      <c r="D196" s="109">
        <v>7</v>
      </c>
      <c r="E196" s="109">
        <v>3</v>
      </c>
      <c r="F196" s="110"/>
      <c r="G196" s="117" t="s">
        <v>619</v>
      </c>
      <c r="H196" s="206" t="s">
        <v>359</v>
      </c>
      <c r="I196" s="113">
        <f>SUM(J196)</f>
        <v>0</v>
      </c>
      <c r="J196" s="45">
        <v>0</v>
      </c>
      <c r="K196" s="45">
        <v>0</v>
      </c>
      <c r="Y196" s="23"/>
      <c r="Z196" s="23"/>
      <c r="AA196" s="23"/>
      <c r="AB196" s="23"/>
    </row>
    <row r="197" spans="2:28" ht="40.5">
      <c r="B197" s="55"/>
      <c r="C197" s="108"/>
      <c r="D197" s="109"/>
      <c r="E197" s="109"/>
      <c r="F197" s="110"/>
      <c r="G197" s="117" t="s">
        <v>975</v>
      </c>
      <c r="H197" s="112"/>
      <c r="I197" s="113">
        <f aca="true" t="shared" si="6" ref="I197:I247">SUM(J197:K197)</f>
        <v>0</v>
      </c>
      <c r="J197" s="45"/>
      <c r="K197" s="45"/>
      <c r="Y197" s="23"/>
      <c r="Z197" s="23"/>
      <c r="AA197" s="23"/>
      <c r="AB197" s="23"/>
    </row>
    <row r="198" spans="2:28" ht="15" customHeight="1">
      <c r="B198" s="55">
        <v>2474</v>
      </c>
      <c r="C198" s="108" t="s">
        <v>174</v>
      </c>
      <c r="D198" s="109">
        <v>7</v>
      </c>
      <c r="E198" s="109">
        <v>4</v>
      </c>
      <c r="F198" s="110"/>
      <c r="G198" s="117" t="s">
        <v>620</v>
      </c>
      <c r="H198" s="112" t="s">
        <v>360</v>
      </c>
      <c r="I198" s="113">
        <f>J198+K198</f>
        <v>0</v>
      </c>
      <c r="J198" s="45">
        <v>0</v>
      </c>
      <c r="K198" s="45">
        <v>0</v>
      </c>
      <c r="Y198" s="23"/>
      <c r="Z198" s="23"/>
      <c r="AA198" s="23"/>
      <c r="AB198" s="23"/>
    </row>
    <row r="199" spans="2:28" ht="40.5">
      <c r="B199" s="55"/>
      <c r="C199" s="108"/>
      <c r="D199" s="109"/>
      <c r="E199" s="109"/>
      <c r="F199" s="110"/>
      <c r="G199" s="117" t="s">
        <v>975</v>
      </c>
      <c r="H199" s="112"/>
      <c r="I199" s="113">
        <f t="shared" si="6"/>
        <v>0</v>
      </c>
      <c r="J199" s="45"/>
      <c r="K199" s="45"/>
      <c r="Y199" s="23"/>
      <c r="Z199" s="23"/>
      <c r="AA199" s="23"/>
      <c r="AB199" s="23"/>
    </row>
    <row r="200" spans="2:28" ht="38.25" customHeight="1">
      <c r="B200" s="55">
        <v>2480</v>
      </c>
      <c r="C200" s="118" t="s">
        <v>174</v>
      </c>
      <c r="D200" s="119">
        <v>8</v>
      </c>
      <c r="E200" s="119">
        <v>0</v>
      </c>
      <c r="F200" s="120"/>
      <c r="G200" s="121" t="s">
        <v>621</v>
      </c>
      <c r="H200" s="122" t="s">
        <v>361</v>
      </c>
      <c r="I200" s="45">
        <f t="shared" si="6"/>
        <v>3020</v>
      </c>
      <c r="J200" s="45">
        <f>SUM(J201,J203,J205,J207,J209)</f>
        <v>0</v>
      </c>
      <c r="K200" s="45">
        <f>SUM(K201,K203,K205,K207,K209)</f>
        <v>3020</v>
      </c>
      <c r="Y200" s="23"/>
      <c r="Z200" s="23"/>
      <c r="AA200" s="23"/>
      <c r="AB200" s="23"/>
    </row>
    <row r="201" spans="2:28" ht="40.5">
      <c r="B201" s="55">
        <v>2481</v>
      </c>
      <c r="C201" s="108" t="s">
        <v>174</v>
      </c>
      <c r="D201" s="109">
        <v>8</v>
      </c>
      <c r="E201" s="109">
        <v>1</v>
      </c>
      <c r="F201" s="110"/>
      <c r="G201" s="117" t="s">
        <v>622</v>
      </c>
      <c r="H201" s="206" t="s">
        <v>362</v>
      </c>
      <c r="I201" s="113">
        <f t="shared" si="6"/>
        <v>0</v>
      </c>
      <c r="J201" s="45">
        <v>0</v>
      </c>
      <c r="K201" s="45">
        <v>0</v>
      </c>
      <c r="Y201" s="23"/>
      <c r="Z201" s="23"/>
      <c r="AA201" s="23"/>
      <c r="AB201" s="23"/>
    </row>
    <row r="202" spans="2:28" ht="40.5">
      <c r="B202" s="55"/>
      <c r="C202" s="108"/>
      <c r="D202" s="109"/>
      <c r="E202" s="109"/>
      <c r="F202" s="110"/>
      <c r="G202" s="117" t="s">
        <v>975</v>
      </c>
      <c r="H202" s="112"/>
      <c r="I202" s="113">
        <f t="shared" si="6"/>
        <v>0</v>
      </c>
      <c r="J202" s="45"/>
      <c r="K202" s="45"/>
      <c r="Y202" s="23"/>
      <c r="Z202" s="23"/>
      <c r="AA202" s="23"/>
      <c r="AB202" s="23"/>
    </row>
    <row r="203" spans="2:28" ht="41.25" customHeight="1">
      <c r="B203" s="55">
        <v>2482</v>
      </c>
      <c r="C203" s="108" t="s">
        <v>174</v>
      </c>
      <c r="D203" s="109">
        <v>8</v>
      </c>
      <c r="E203" s="109">
        <v>2</v>
      </c>
      <c r="F203" s="110"/>
      <c r="G203" s="117" t="s">
        <v>623</v>
      </c>
      <c r="H203" s="206" t="s">
        <v>363</v>
      </c>
      <c r="I203" s="113">
        <f>SUM(J203)</f>
        <v>0</v>
      </c>
      <c r="J203" s="45">
        <v>0</v>
      </c>
      <c r="K203" s="45">
        <v>0</v>
      </c>
      <c r="Y203" s="23"/>
      <c r="Z203" s="23"/>
      <c r="AA203" s="23"/>
      <c r="AB203" s="23"/>
    </row>
    <row r="204" spans="2:28" ht="40.5">
      <c r="B204" s="55"/>
      <c r="C204" s="108"/>
      <c r="D204" s="109"/>
      <c r="E204" s="109"/>
      <c r="F204" s="110"/>
      <c r="G204" s="117" t="s">
        <v>975</v>
      </c>
      <c r="H204" s="112"/>
      <c r="I204" s="113">
        <f t="shared" si="6"/>
        <v>0</v>
      </c>
      <c r="J204" s="45"/>
      <c r="K204" s="45"/>
      <c r="Y204" s="23"/>
      <c r="Z204" s="23"/>
      <c r="AA204" s="23"/>
      <c r="AB204" s="23"/>
    </row>
    <row r="205" spans="2:28" ht="27">
      <c r="B205" s="55">
        <v>2483</v>
      </c>
      <c r="C205" s="108" t="s">
        <v>174</v>
      </c>
      <c r="D205" s="109">
        <v>8</v>
      </c>
      <c r="E205" s="109">
        <v>3</v>
      </c>
      <c r="F205" s="110"/>
      <c r="G205" s="117" t="s">
        <v>624</v>
      </c>
      <c r="H205" s="206" t="s">
        <v>364</v>
      </c>
      <c r="I205" s="113">
        <f t="shared" si="6"/>
        <v>0</v>
      </c>
      <c r="J205" s="45">
        <v>0</v>
      </c>
      <c r="K205" s="45">
        <v>0</v>
      </c>
      <c r="Y205" s="23"/>
      <c r="Z205" s="23"/>
      <c r="AA205" s="23"/>
      <c r="AB205" s="23"/>
    </row>
    <row r="206" spans="2:28" ht="40.5">
      <c r="B206" s="55"/>
      <c r="C206" s="108"/>
      <c r="D206" s="109"/>
      <c r="E206" s="109"/>
      <c r="F206" s="110"/>
      <c r="G206" s="117" t="s">
        <v>975</v>
      </c>
      <c r="H206" s="112"/>
      <c r="I206" s="113">
        <f t="shared" si="6"/>
        <v>0</v>
      </c>
      <c r="J206" s="45"/>
      <c r="K206" s="45"/>
      <c r="Y206" s="23"/>
      <c r="Z206" s="23"/>
      <c r="AA206" s="23"/>
      <c r="AB206" s="23"/>
    </row>
    <row r="207" spans="2:28" ht="39" customHeight="1">
      <c r="B207" s="55">
        <v>2484</v>
      </c>
      <c r="C207" s="108" t="s">
        <v>174</v>
      </c>
      <c r="D207" s="109">
        <v>8</v>
      </c>
      <c r="E207" s="109">
        <v>4</v>
      </c>
      <c r="F207" s="110"/>
      <c r="G207" s="117" t="s">
        <v>625</v>
      </c>
      <c r="H207" s="206" t="s">
        <v>365</v>
      </c>
      <c r="I207" s="113">
        <f t="shared" si="6"/>
        <v>0</v>
      </c>
      <c r="J207" s="45">
        <v>0</v>
      </c>
      <c r="K207" s="45">
        <v>0</v>
      </c>
      <c r="Y207" s="23"/>
      <c r="Z207" s="23"/>
      <c r="AA207" s="23"/>
      <c r="AB207" s="23"/>
    </row>
    <row r="208" spans="2:28" ht="40.5">
      <c r="B208" s="55"/>
      <c r="C208" s="108"/>
      <c r="D208" s="109"/>
      <c r="E208" s="109"/>
      <c r="F208" s="110"/>
      <c r="G208" s="117" t="s">
        <v>975</v>
      </c>
      <c r="H208" s="112"/>
      <c r="I208" s="113">
        <f t="shared" si="6"/>
        <v>0</v>
      </c>
      <c r="J208" s="45"/>
      <c r="K208" s="45"/>
      <c r="Y208" s="23"/>
      <c r="Z208" s="23"/>
      <c r="AA208" s="23"/>
      <c r="AB208" s="23"/>
    </row>
    <row r="209" spans="2:28" ht="27">
      <c r="B209" s="55"/>
      <c r="C209" s="108" t="s">
        <v>174</v>
      </c>
      <c r="D209" s="109">
        <v>8</v>
      </c>
      <c r="E209" s="109">
        <v>5</v>
      </c>
      <c r="F209" s="110"/>
      <c r="G209" s="117" t="s">
        <v>626</v>
      </c>
      <c r="H209" s="112"/>
      <c r="I209" s="45">
        <f>SUM(J209:K209)</f>
        <v>3020</v>
      </c>
      <c r="J209" s="45">
        <f>J212</f>
        <v>0</v>
      </c>
      <c r="K209" s="45">
        <f>K212</f>
        <v>3020</v>
      </c>
      <c r="Y209" s="23"/>
      <c r="Z209" s="23"/>
      <c r="AA209" s="23"/>
      <c r="AB209" s="23"/>
    </row>
    <row r="210" spans="2:28" ht="40.5">
      <c r="B210" s="55"/>
      <c r="C210" s="108"/>
      <c r="D210" s="109"/>
      <c r="E210" s="109"/>
      <c r="F210" s="110"/>
      <c r="G210" s="117" t="s">
        <v>975</v>
      </c>
      <c r="H210" s="112"/>
      <c r="I210" s="113"/>
      <c r="J210" s="45"/>
      <c r="K210" s="45"/>
      <c r="Y210" s="23"/>
      <c r="Z210" s="23"/>
      <c r="AA210" s="23"/>
      <c r="AB210" s="23"/>
    </row>
    <row r="211" spans="2:28" ht="17.25" hidden="1">
      <c r="B211" s="55"/>
      <c r="C211" s="108"/>
      <c r="D211" s="109"/>
      <c r="E211" s="109"/>
      <c r="F211" s="110">
        <v>5134</v>
      </c>
      <c r="G211" s="115" t="s">
        <v>872</v>
      </c>
      <c r="H211" s="112"/>
      <c r="I211" s="113">
        <f>SUM(J211:K211)</f>
        <v>0</v>
      </c>
      <c r="J211" s="45"/>
      <c r="K211" s="45">
        <v>0</v>
      </c>
      <c r="Y211" s="23"/>
      <c r="Z211" s="23"/>
      <c r="AA211" s="23"/>
      <c r="AB211" s="23"/>
    </row>
    <row r="212" spans="2:28" s="114" customFormat="1" ht="17.25">
      <c r="B212" s="55"/>
      <c r="C212" s="108"/>
      <c r="D212" s="109"/>
      <c r="E212" s="109"/>
      <c r="F212" s="110">
        <v>5134</v>
      </c>
      <c r="G212" s="115" t="s">
        <v>872</v>
      </c>
      <c r="H212" s="112"/>
      <c r="I212" s="113">
        <f>K212</f>
        <v>3020</v>
      </c>
      <c r="J212" s="45">
        <v>0</v>
      </c>
      <c r="K212" s="45">
        <v>3020</v>
      </c>
      <c r="L212" s="93"/>
      <c r="M212" s="93"/>
      <c r="Y212" s="40"/>
      <c r="Z212" s="40"/>
      <c r="AA212" s="40"/>
      <c r="AB212" s="40"/>
    </row>
    <row r="213" spans="2:28" ht="26.25" customHeight="1">
      <c r="B213" s="55">
        <v>2490</v>
      </c>
      <c r="C213" s="118" t="s">
        <v>174</v>
      </c>
      <c r="D213" s="119">
        <v>9</v>
      </c>
      <c r="E213" s="119">
        <v>0</v>
      </c>
      <c r="F213" s="120"/>
      <c r="G213" s="121" t="s">
        <v>629</v>
      </c>
      <c r="H213" s="122" t="s">
        <v>369</v>
      </c>
      <c r="I213" s="45">
        <f t="shared" si="6"/>
        <v>-24952.6</v>
      </c>
      <c r="J213" s="45">
        <f>SUM(J214)</f>
        <v>0</v>
      </c>
      <c r="K213" s="45">
        <f>SUM(K214)</f>
        <v>-24952.6</v>
      </c>
      <c r="Y213" s="23"/>
      <c r="Z213" s="23"/>
      <c r="AA213" s="23"/>
      <c r="AB213" s="23"/>
    </row>
    <row r="214" spans="2:28" ht="27">
      <c r="B214" s="55">
        <v>2491</v>
      </c>
      <c r="C214" s="108" t="s">
        <v>174</v>
      </c>
      <c r="D214" s="109">
        <v>9</v>
      </c>
      <c r="E214" s="109">
        <v>1</v>
      </c>
      <c r="F214" s="110"/>
      <c r="G214" s="117" t="s">
        <v>630</v>
      </c>
      <c r="H214" s="206" t="s">
        <v>370</v>
      </c>
      <c r="I214" s="45">
        <f t="shared" si="6"/>
        <v>-24952.6</v>
      </c>
      <c r="J214" s="45">
        <f>SUM(J216:J216)</f>
        <v>0</v>
      </c>
      <c r="K214" s="45">
        <f>K216</f>
        <v>-24952.6</v>
      </c>
      <c r="Y214" s="23"/>
      <c r="Z214" s="23"/>
      <c r="AA214" s="23"/>
      <c r="AB214" s="23"/>
    </row>
    <row r="215" spans="2:28" ht="40.5">
      <c r="B215" s="55"/>
      <c r="C215" s="108"/>
      <c r="D215" s="109"/>
      <c r="E215" s="109"/>
      <c r="F215" s="110"/>
      <c r="G215" s="117" t="s">
        <v>975</v>
      </c>
      <c r="H215" s="112"/>
      <c r="I215" s="113">
        <f t="shared" si="6"/>
        <v>0</v>
      </c>
      <c r="J215" s="45"/>
      <c r="K215" s="45"/>
      <c r="Y215" s="23"/>
      <c r="Z215" s="23"/>
      <c r="AA215" s="23"/>
      <c r="AB215" s="23"/>
    </row>
    <row r="216" spans="2:28" s="114" customFormat="1" ht="27">
      <c r="B216" s="55"/>
      <c r="C216" s="108"/>
      <c r="D216" s="109"/>
      <c r="E216" s="109"/>
      <c r="F216" s="110"/>
      <c r="G216" s="117" t="s">
        <v>630</v>
      </c>
      <c r="H216" s="112"/>
      <c r="I216" s="45">
        <f>K216</f>
        <v>-24952.6</v>
      </c>
      <c r="J216" s="45"/>
      <c r="K216" s="45">
        <v>-24952.6</v>
      </c>
      <c r="L216" s="93"/>
      <c r="M216" s="93"/>
      <c r="Y216" s="40"/>
      <c r="Z216" s="40"/>
      <c r="AA216" s="40"/>
      <c r="AB216" s="40"/>
    </row>
    <row r="217" spans="2:28" s="30" customFormat="1" ht="40.5" customHeight="1">
      <c r="B217" s="81">
        <v>2500</v>
      </c>
      <c r="C217" s="118" t="s">
        <v>175</v>
      </c>
      <c r="D217" s="119">
        <v>0</v>
      </c>
      <c r="E217" s="119">
        <v>0</v>
      </c>
      <c r="F217" s="120"/>
      <c r="G217" s="212" t="s">
        <v>1000</v>
      </c>
      <c r="H217" s="208" t="s">
        <v>371</v>
      </c>
      <c r="I217" s="113">
        <f t="shared" si="6"/>
        <v>89670.7</v>
      </c>
      <c r="J217" s="113">
        <f>SUM(J218+J233+J239+J242+J245+J253)</f>
        <v>79303.7</v>
      </c>
      <c r="K217" s="113">
        <f>SUM(K218+K232+K239+K242+K245+K252+K253)</f>
        <v>10367</v>
      </c>
      <c r="L217" s="260"/>
      <c r="M217" s="260"/>
      <c r="Y217" s="31"/>
      <c r="Z217" s="31"/>
      <c r="AA217" s="31"/>
      <c r="AB217" s="31"/>
    </row>
    <row r="218" spans="2:28" ht="15" customHeight="1">
      <c r="B218" s="55">
        <v>2510</v>
      </c>
      <c r="C218" s="118" t="s">
        <v>175</v>
      </c>
      <c r="D218" s="119">
        <v>1</v>
      </c>
      <c r="E218" s="119">
        <v>0</v>
      </c>
      <c r="F218" s="120"/>
      <c r="G218" s="121" t="s">
        <v>632</v>
      </c>
      <c r="H218" s="122" t="s">
        <v>372</v>
      </c>
      <c r="I218" s="113">
        <f t="shared" si="6"/>
        <v>80803.7</v>
      </c>
      <c r="J218" s="45">
        <f>SUM(J219)</f>
        <v>78303.7</v>
      </c>
      <c r="K218" s="45">
        <f>SUM(K219)</f>
        <v>2500</v>
      </c>
      <c r="M218" s="264"/>
      <c r="Y218" s="23"/>
      <c r="Z218" s="23"/>
      <c r="AA218" s="23"/>
      <c r="AB218" s="23"/>
    </row>
    <row r="219" spans="2:28" ht="15" customHeight="1">
      <c r="B219" s="55">
        <v>2511</v>
      </c>
      <c r="C219" s="108" t="s">
        <v>175</v>
      </c>
      <c r="D219" s="109">
        <v>1</v>
      </c>
      <c r="E219" s="109">
        <v>1</v>
      </c>
      <c r="F219" s="110"/>
      <c r="G219" s="117" t="s">
        <v>633</v>
      </c>
      <c r="H219" s="206" t="s">
        <v>373</v>
      </c>
      <c r="I219" s="113">
        <f t="shared" si="6"/>
        <v>80803.7</v>
      </c>
      <c r="J219" s="45">
        <f>SUM(J221:J230)</f>
        <v>78303.7</v>
      </c>
      <c r="K219" s="45">
        <f>K231</f>
        <v>2500</v>
      </c>
      <c r="M219" s="265"/>
      <c r="Y219" s="23"/>
      <c r="Z219" s="23"/>
      <c r="AA219" s="23"/>
      <c r="AB219" s="23"/>
    </row>
    <row r="220" spans="2:28" ht="40.5">
      <c r="B220" s="55"/>
      <c r="C220" s="108"/>
      <c r="D220" s="109"/>
      <c r="E220" s="109"/>
      <c r="F220" s="110"/>
      <c r="G220" s="117" t="s">
        <v>975</v>
      </c>
      <c r="H220" s="112"/>
      <c r="I220" s="113">
        <f t="shared" si="6"/>
        <v>0</v>
      </c>
      <c r="J220" s="45"/>
      <c r="K220" s="45"/>
      <c r="Y220" s="23"/>
      <c r="Z220" s="23"/>
      <c r="AA220" s="23"/>
      <c r="AB220" s="23"/>
    </row>
    <row r="221" spans="2:28" ht="17.25" customHeight="1">
      <c r="B221" s="55"/>
      <c r="C221" s="108"/>
      <c r="D221" s="109"/>
      <c r="E221" s="109"/>
      <c r="F221" s="110">
        <v>4213</v>
      </c>
      <c r="G221" s="115" t="s">
        <v>764</v>
      </c>
      <c r="H221" s="112"/>
      <c r="I221" s="45">
        <f aca="true" t="shared" si="7" ref="I221:I228">J221</f>
        <v>7800</v>
      </c>
      <c r="J221" s="45">
        <v>7800</v>
      </c>
      <c r="K221" s="45"/>
      <c r="Y221" s="23"/>
      <c r="Z221" s="23"/>
      <c r="AA221" s="23"/>
      <c r="AB221" s="23"/>
    </row>
    <row r="222" spans="2:28" ht="17.25" customHeight="1">
      <c r="B222" s="55"/>
      <c r="C222" s="108"/>
      <c r="D222" s="109"/>
      <c r="E222" s="109"/>
      <c r="F222" s="110">
        <v>4215</v>
      </c>
      <c r="G222" s="115" t="s">
        <v>766</v>
      </c>
      <c r="H222" s="112"/>
      <c r="I222" s="45">
        <f t="shared" si="7"/>
        <v>240</v>
      </c>
      <c r="J222" s="45">
        <v>240</v>
      </c>
      <c r="K222" s="45"/>
      <c r="Y222" s="23"/>
      <c r="Z222" s="23"/>
      <c r="AA222" s="23"/>
      <c r="AB222" s="23"/>
    </row>
    <row r="223" spans="2:28" ht="17.25" customHeight="1">
      <c r="B223" s="55"/>
      <c r="C223" s="108"/>
      <c r="D223" s="109"/>
      <c r="E223" s="109"/>
      <c r="F223" s="110">
        <v>4234</v>
      </c>
      <c r="G223" s="115" t="s">
        <v>777</v>
      </c>
      <c r="H223" s="112"/>
      <c r="I223" s="45">
        <f t="shared" si="7"/>
        <v>120</v>
      </c>
      <c r="J223" s="45">
        <v>120</v>
      </c>
      <c r="K223" s="45"/>
      <c r="Y223" s="23"/>
      <c r="Z223" s="23"/>
      <c r="AA223" s="23"/>
      <c r="AB223" s="23"/>
    </row>
    <row r="224" spans="2:28" ht="17.25" customHeight="1">
      <c r="B224" s="55"/>
      <c r="C224" s="108"/>
      <c r="D224" s="109"/>
      <c r="E224" s="109"/>
      <c r="F224" s="110">
        <v>4239</v>
      </c>
      <c r="G224" s="115" t="s">
        <v>781</v>
      </c>
      <c r="H224" s="112"/>
      <c r="I224" s="45">
        <f t="shared" si="7"/>
        <v>138</v>
      </c>
      <c r="J224" s="45">
        <v>138</v>
      </c>
      <c r="K224" s="45"/>
      <c r="Y224" s="23"/>
      <c r="Z224" s="23"/>
      <c r="AA224" s="23"/>
      <c r="AB224" s="23"/>
    </row>
    <row r="225" spans="2:28" ht="29.25" customHeight="1" hidden="1">
      <c r="B225" s="55"/>
      <c r="C225" s="108"/>
      <c r="D225" s="109"/>
      <c r="E225" s="109"/>
      <c r="F225" s="55">
        <v>4252</v>
      </c>
      <c r="G225" s="115" t="s">
        <v>785</v>
      </c>
      <c r="H225" s="112"/>
      <c r="I225" s="45">
        <f t="shared" si="7"/>
        <v>0</v>
      </c>
      <c r="J225" s="45">
        <v>0</v>
      </c>
      <c r="K225" s="45"/>
      <c r="Y225" s="23"/>
      <c r="Z225" s="23"/>
      <c r="AA225" s="23"/>
      <c r="AB225" s="23"/>
    </row>
    <row r="226" spans="2:28" s="114" customFormat="1" ht="17.25" customHeight="1">
      <c r="B226" s="55"/>
      <c r="C226" s="108"/>
      <c r="D226" s="109"/>
      <c r="E226" s="109"/>
      <c r="F226" s="55">
        <v>4264</v>
      </c>
      <c r="G226" s="115" t="s">
        <v>790</v>
      </c>
      <c r="H226" s="112"/>
      <c r="I226" s="45">
        <f t="shared" si="7"/>
        <v>19162.1</v>
      </c>
      <c r="J226" s="45">
        <v>19162.1</v>
      </c>
      <c r="K226" s="45"/>
      <c r="L226" s="93"/>
      <c r="M226" s="93"/>
      <c r="Y226" s="40"/>
      <c r="Z226" s="40"/>
      <c r="AA226" s="40"/>
      <c r="AB226" s="40"/>
    </row>
    <row r="227" spans="2:28" s="114" customFormat="1" ht="17.25" customHeight="1">
      <c r="B227" s="55"/>
      <c r="C227" s="108"/>
      <c r="D227" s="109"/>
      <c r="E227" s="109"/>
      <c r="F227" s="55">
        <v>4267</v>
      </c>
      <c r="G227" s="127" t="s">
        <v>793</v>
      </c>
      <c r="H227" s="112"/>
      <c r="I227" s="45">
        <f t="shared" si="7"/>
        <v>300</v>
      </c>
      <c r="J227" s="45">
        <v>300</v>
      </c>
      <c r="K227" s="45"/>
      <c r="L227" s="93"/>
      <c r="M227" s="93"/>
      <c r="Y227" s="40"/>
      <c r="Z227" s="40"/>
      <c r="AA227" s="40"/>
      <c r="AB227" s="40"/>
    </row>
    <row r="228" spans="2:28" s="114" customFormat="1" ht="17.25" customHeight="1">
      <c r="B228" s="55"/>
      <c r="C228" s="108"/>
      <c r="D228" s="109"/>
      <c r="E228" s="109"/>
      <c r="F228" s="110">
        <v>4269</v>
      </c>
      <c r="G228" s="115" t="s">
        <v>794</v>
      </c>
      <c r="H228" s="112"/>
      <c r="I228" s="45">
        <f t="shared" si="7"/>
        <v>662.4</v>
      </c>
      <c r="J228" s="45">
        <v>662.4</v>
      </c>
      <c r="K228" s="45"/>
      <c r="L228" s="93"/>
      <c r="M228" s="93"/>
      <c r="Y228" s="40"/>
      <c r="Z228" s="40"/>
      <c r="AA228" s="40"/>
      <c r="AB228" s="40"/>
    </row>
    <row r="229" spans="2:28" ht="26.25" customHeight="1">
      <c r="B229" s="55"/>
      <c r="C229" s="108"/>
      <c r="D229" s="109"/>
      <c r="E229" s="109"/>
      <c r="F229" s="110">
        <v>4511</v>
      </c>
      <c r="G229" s="115" t="s">
        <v>807</v>
      </c>
      <c r="H229" s="112"/>
      <c r="I229" s="45">
        <f t="shared" si="6"/>
        <v>49881.2</v>
      </c>
      <c r="J229" s="45">
        <v>49881.2</v>
      </c>
      <c r="K229" s="45"/>
      <c r="O229" s="106"/>
      <c r="Y229" s="23"/>
      <c r="Z229" s="23"/>
      <c r="AA229" s="23"/>
      <c r="AB229" s="23"/>
    </row>
    <row r="230" spans="2:28" ht="43.5" customHeight="1" hidden="1">
      <c r="B230" s="55"/>
      <c r="C230" s="108"/>
      <c r="D230" s="109"/>
      <c r="E230" s="109"/>
      <c r="F230" s="55">
        <v>4655</v>
      </c>
      <c r="G230" s="115" t="s">
        <v>828</v>
      </c>
      <c r="H230" s="112"/>
      <c r="I230" s="113">
        <f t="shared" si="6"/>
        <v>0</v>
      </c>
      <c r="J230" s="113">
        <v>0</v>
      </c>
      <c r="K230" s="45"/>
      <c r="Y230" s="23"/>
      <c r="Z230" s="23"/>
      <c r="AA230" s="23"/>
      <c r="AB230" s="23"/>
    </row>
    <row r="231" spans="2:28" s="114" customFormat="1" ht="21.75" customHeight="1">
      <c r="B231" s="55"/>
      <c r="C231" s="108"/>
      <c r="D231" s="109"/>
      <c r="E231" s="109"/>
      <c r="F231" s="55">
        <v>5121</v>
      </c>
      <c r="G231" s="115" t="s">
        <v>1042</v>
      </c>
      <c r="H231" s="112"/>
      <c r="I231" s="113">
        <f>K231</f>
        <v>2500</v>
      </c>
      <c r="J231" s="113"/>
      <c r="K231" s="45">
        <v>2500</v>
      </c>
      <c r="L231" s="93"/>
      <c r="M231" s="93"/>
      <c r="Y231" s="40"/>
      <c r="Z231" s="40"/>
      <c r="AA231" s="40"/>
      <c r="AB231" s="40"/>
    </row>
    <row r="232" spans="2:28" ht="15" customHeight="1">
      <c r="B232" s="55">
        <v>2520</v>
      </c>
      <c r="C232" s="118" t="s">
        <v>175</v>
      </c>
      <c r="D232" s="119">
        <v>2</v>
      </c>
      <c r="E232" s="119">
        <v>0</v>
      </c>
      <c r="F232" s="120"/>
      <c r="G232" s="121" t="s">
        <v>634</v>
      </c>
      <c r="H232" s="122" t="s">
        <v>374</v>
      </c>
      <c r="I232" s="113">
        <f t="shared" si="6"/>
        <v>7867</v>
      </c>
      <c r="J232" s="45">
        <f>SUM(J233)</f>
        <v>0</v>
      </c>
      <c r="K232" s="45">
        <f>SUM(K233)</f>
        <v>7867</v>
      </c>
      <c r="Y232" s="23"/>
      <c r="Z232" s="23"/>
      <c r="AA232" s="23"/>
      <c r="AB232" s="23"/>
    </row>
    <row r="233" spans="2:28" ht="15" customHeight="1">
      <c r="B233" s="55">
        <v>2521</v>
      </c>
      <c r="C233" s="108" t="s">
        <v>175</v>
      </c>
      <c r="D233" s="109">
        <v>2</v>
      </c>
      <c r="E233" s="109">
        <v>1</v>
      </c>
      <c r="F233" s="110"/>
      <c r="G233" s="117" t="s">
        <v>635</v>
      </c>
      <c r="H233" s="206" t="s">
        <v>375</v>
      </c>
      <c r="I233" s="113">
        <f t="shared" si="6"/>
        <v>7867</v>
      </c>
      <c r="J233" s="45">
        <f>J236</f>
        <v>0</v>
      </c>
      <c r="K233" s="45">
        <f>K238</f>
        <v>7867</v>
      </c>
      <c r="Y233" s="23"/>
      <c r="Z233" s="23"/>
      <c r="AA233" s="23"/>
      <c r="AB233" s="23"/>
    </row>
    <row r="234" spans="2:28" ht="40.5">
      <c r="B234" s="55"/>
      <c r="C234" s="108"/>
      <c r="D234" s="109"/>
      <c r="E234" s="109"/>
      <c r="F234" s="110"/>
      <c r="G234" s="117" t="s">
        <v>975</v>
      </c>
      <c r="H234" s="112"/>
      <c r="I234" s="113"/>
      <c r="J234" s="45"/>
      <c r="K234" s="45"/>
      <c r="Y234" s="23"/>
      <c r="Z234" s="23"/>
      <c r="AA234" s="23"/>
      <c r="AB234" s="23"/>
    </row>
    <row r="235" spans="2:28" ht="17.25" hidden="1">
      <c r="B235" s="55"/>
      <c r="C235" s="108"/>
      <c r="D235" s="109"/>
      <c r="E235" s="109"/>
      <c r="F235" s="110">
        <v>5112</v>
      </c>
      <c r="G235" s="115" t="s">
        <v>150</v>
      </c>
      <c r="H235" s="112"/>
      <c r="I235" s="113">
        <f t="shared" si="6"/>
        <v>0</v>
      </c>
      <c r="J235" s="45"/>
      <c r="K235" s="45"/>
      <c r="Y235" s="23"/>
      <c r="Z235" s="23"/>
      <c r="AA235" s="23"/>
      <c r="AB235" s="23"/>
    </row>
    <row r="236" spans="2:28" ht="26.25" customHeight="1" hidden="1">
      <c r="B236" s="55"/>
      <c r="C236" s="108"/>
      <c r="D236" s="109"/>
      <c r="E236" s="109"/>
      <c r="F236" s="110">
        <v>4511</v>
      </c>
      <c r="G236" s="115" t="s">
        <v>982</v>
      </c>
      <c r="H236" s="112"/>
      <c r="I236" s="45">
        <f t="shared" si="6"/>
        <v>0</v>
      </c>
      <c r="J236" s="45">
        <v>0</v>
      </c>
      <c r="K236" s="45"/>
      <c r="Y236" s="23"/>
      <c r="Z236" s="23"/>
      <c r="AA236" s="23"/>
      <c r="AB236" s="23"/>
    </row>
    <row r="237" spans="2:28" ht="15" customHeight="1" hidden="1">
      <c r="B237" s="55"/>
      <c r="C237" s="108"/>
      <c r="D237" s="109"/>
      <c r="E237" s="109"/>
      <c r="F237" s="110">
        <v>5112</v>
      </c>
      <c r="G237" s="115" t="s">
        <v>862</v>
      </c>
      <c r="H237" s="112"/>
      <c r="I237" s="113">
        <f>SUM(J237:K237)</f>
        <v>0</v>
      </c>
      <c r="J237" s="45"/>
      <c r="K237" s="45">
        <v>0</v>
      </c>
      <c r="Y237" s="23"/>
      <c r="Z237" s="23"/>
      <c r="AA237" s="104"/>
      <c r="AB237" s="23"/>
    </row>
    <row r="238" spans="2:28" ht="15" customHeight="1">
      <c r="B238" s="55"/>
      <c r="C238" s="108"/>
      <c r="D238" s="109"/>
      <c r="E238" s="109"/>
      <c r="F238" s="110">
        <v>5112</v>
      </c>
      <c r="G238" s="115" t="s">
        <v>862</v>
      </c>
      <c r="H238" s="112"/>
      <c r="I238" s="113">
        <f>SUM(J238:K238)</f>
        <v>7867</v>
      </c>
      <c r="J238" s="45"/>
      <c r="K238" s="45">
        <v>7867</v>
      </c>
      <c r="Y238" s="23"/>
      <c r="Z238" s="23"/>
      <c r="AA238" s="104"/>
      <c r="AB238" s="23"/>
    </row>
    <row r="239" spans="2:28" ht="27">
      <c r="B239" s="55">
        <v>2530</v>
      </c>
      <c r="C239" s="118" t="s">
        <v>175</v>
      </c>
      <c r="D239" s="119">
        <v>3</v>
      </c>
      <c r="E239" s="119">
        <v>0</v>
      </c>
      <c r="F239" s="120"/>
      <c r="G239" s="121" t="s">
        <v>636</v>
      </c>
      <c r="H239" s="122" t="s">
        <v>376</v>
      </c>
      <c r="I239" s="113">
        <f t="shared" si="6"/>
        <v>0</v>
      </c>
      <c r="J239" s="45">
        <f>SUM(J240)</f>
        <v>0</v>
      </c>
      <c r="K239" s="45">
        <f>SUM(K240)</f>
        <v>0</v>
      </c>
      <c r="Y239" s="23"/>
      <c r="Z239" s="23"/>
      <c r="AA239" s="23"/>
      <c r="AB239" s="23"/>
    </row>
    <row r="240" spans="2:28" ht="15" customHeight="1">
      <c r="B240" s="55">
        <v>3531</v>
      </c>
      <c r="C240" s="108" t="s">
        <v>175</v>
      </c>
      <c r="D240" s="109">
        <v>3</v>
      </c>
      <c r="E240" s="109">
        <v>1</v>
      </c>
      <c r="F240" s="110"/>
      <c r="G240" s="117" t="s">
        <v>637</v>
      </c>
      <c r="H240" s="206" t="s">
        <v>377</v>
      </c>
      <c r="I240" s="113">
        <f t="shared" si="6"/>
        <v>0</v>
      </c>
      <c r="J240" s="45"/>
      <c r="K240" s="45">
        <v>0</v>
      </c>
      <c r="Y240" s="23"/>
      <c r="Z240" s="23"/>
      <c r="AA240" s="23"/>
      <c r="AB240" s="23"/>
    </row>
    <row r="241" spans="2:28" ht="40.5">
      <c r="B241" s="55"/>
      <c r="C241" s="108"/>
      <c r="D241" s="109"/>
      <c r="E241" s="109"/>
      <c r="F241" s="110"/>
      <c r="G241" s="117" t="s">
        <v>975</v>
      </c>
      <c r="H241" s="112"/>
      <c r="I241" s="113">
        <f t="shared" si="6"/>
        <v>0</v>
      </c>
      <c r="J241" s="45"/>
      <c r="K241" s="45"/>
      <c r="Y241" s="23"/>
      <c r="Z241" s="23"/>
      <c r="AA241" s="23"/>
      <c r="AB241" s="23"/>
    </row>
    <row r="242" spans="2:28" ht="27">
      <c r="B242" s="55">
        <v>2540</v>
      </c>
      <c r="C242" s="118" t="s">
        <v>175</v>
      </c>
      <c r="D242" s="119">
        <v>4</v>
      </c>
      <c r="E242" s="119">
        <v>0</v>
      </c>
      <c r="F242" s="120"/>
      <c r="G242" s="121" t="s">
        <v>638</v>
      </c>
      <c r="H242" s="122" t="s">
        <v>378</v>
      </c>
      <c r="I242" s="113">
        <f t="shared" si="6"/>
        <v>0</v>
      </c>
      <c r="J242" s="45">
        <f>SUM(J243)</f>
        <v>0</v>
      </c>
      <c r="K242" s="45">
        <f>SUM(K243)</f>
        <v>0</v>
      </c>
      <c r="Y242" s="23"/>
      <c r="Z242" s="23"/>
      <c r="AA242" s="23"/>
      <c r="AB242" s="23"/>
    </row>
    <row r="243" spans="2:28" ht="25.5" customHeight="1">
      <c r="B243" s="55">
        <v>2541</v>
      </c>
      <c r="C243" s="108" t="s">
        <v>175</v>
      </c>
      <c r="D243" s="109">
        <v>4</v>
      </c>
      <c r="E243" s="109">
        <v>1</v>
      </c>
      <c r="F243" s="110"/>
      <c r="G243" s="117" t="s">
        <v>639</v>
      </c>
      <c r="H243" s="206" t="s">
        <v>379</v>
      </c>
      <c r="I243" s="113">
        <f t="shared" si="6"/>
        <v>0</v>
      </c>
      <c r="J243" s="45">
        <v>0</v>
      </c>
      <c r="K243" s="45">
        <v>0</v>
      </c>
      <c r="Y243" s="23"/>
      <c r="Z243" s="23"/>
      <c r="AA243" s="23"/>
      <c r="AB243" s="23"/>
    </row>
    <row r="244" spans="2:28" ht="40.5">
      <c r="B244" s="55"/>
      <c r="C244" s="108"/>
      <c r="D244" s="109"/>
      <c r="E244" s="109"/>
      <c r="F244" s="110"/>
      <c r="G244" s="117" t="s">
        <v>975</v>
      </c>
      <c r="H244" s="112"/>
      <c r="I244" s="113">
        <f t="shared" si="6"/>
        <v>0</v>
      </c>
      <c r="J244" s="45"/>
      <c r="K244" s="45"/>
      <c r="Y244" s="23"/>
      <c r="Z244" s="23"/>
      <c r="AA244" s="23"/>
      <c r="AB244" s="23"/>
    </row>
    <row r="245" spans="2:28" ht="39.75" customHeight="1">
      <c r="B245" s="55">
        <v>2550</v>
      </c>
      <c r="C245" s="118" t="s">
        <v>175</v>
      </c>
      <c r="D245" s="119">
        <v>5</v>
      </c>
      <c r="E245" s="119">
        <v>0</v>
      </c>
      <c r="F245" s="120"/>
      <c r="G245" s="121" t="s">
        <v>640</v>
      </c>
      <c r="H245" s="122" t="s">
        <v>380</v>
      </c>
      <c r="I245" s="113">
        <f t="shared" si="6"/>
        <v>0</v>
      </c>
      <c r="J245" s="45">
        <f>SUM(J246)</f>
        <v>0</v>
      </c>
      <c r="K245" s="45">
        <f>SUM(K246)</f>
        <v>0</v>
      </c>
      <c r="Y245" s="23"/>
      <c r="Z245" s="23"/>
      <c r="AA245" s="23"/>
      <c r="AB245" s="23"/>
    </row>
    <row r="246" spans="2:28" ht="26.25" customHeight="1">
      <c r="B246" s="55">
        <v>2551</v>
      </c>
      <c r="C246" s="108" t="s">
        <v>175</v>
      </c>
      <c r="D246" s="109">
        <v>5</v>
      </c>
      <c r="E246" s="109">
        <v>1</v>
      </c>
      <c r="F246" s="110"/>
      <c r="G246" s="117" t="s">
        <v>641</v>
      </c>
      <c r="H246" s="206" t="s">
        <v>381</v>
      </c>
      <c r="I246" s="113">
        <f aca="true" t="shared" si="8" ref="I246:I302">SUM(J246:K246)</f>
        <v>0</v>
      </c>
      <c r="J246" s="45">
        <v>0</v>
      </c>
      <c r="K246" s="45">
        <f>K248</f>
        <v>0</v>
      </c>
      <c r="Y246" s="23"/>
      <c r="Z246" s="23"/>
      <c r="AA246" s="23"/>
      <c r="AB246" s="23"/>
    </row>
    <row r="247" spans="2:28" ht="40.5">
      <c r="B247" s="55"/>
      <c r="C247" s="108"/>
      <c r="D247" s="109"/>
      <c r="E247" s="109"/>
      <c r="F247" s="110"/>
      <c r="G247" s="117" t="s">
        <v>975</v>
      </c>
      <c r="H247" s="112"/>
      <c r="I247" s="113">
        <f t="shared" si="6"/>
        <v>0</v>
      </c>
      <c r="J247" s="45"/>
      <c r="K247" s="45"/>
      <c r="Y247" s="23"/>
      <c r="Z247" s="23"/>
      <c r="AA247" s="23"/>
      <c r="AB247" s="23"/>
    </row>
    <row r="248" spans="2:28" ht="17.25" customHeight="1" hidden="1">
      <c r="B248" s="55"/>
      <c r="C248" s="108"/>
      <c r="D248" s="109"/>
      <c r="E248" s="109"/>
      <c r="F248" s="110">
        <v>5134</v>
      </c>
      <c r="G248" s="115" t="s">
        <v>149</v>
      </c>
      <c r="H248" s="112"/>
      <c r="I248" s="113">
        <f>SUM(J248:K248)</f>
        <v>0</v>
      </c>
      <c r="J248" s="45">
        <v>0</v>
      </c>
      <c r="K248" s="45">
        <v>0</v>
      </c>
      <c r="Y248" s="23"/>
      <c r="Z248" s="23"/>
      <c r="AA248" s="23"/>
      <c r="AB248" s="23"/>
    </row>
    <row r="249" spans="2:28" ht="40.5" customHeight="1">
      <c r="B249" s="55"/>
      <c r="C249" s="118" t="s">
        <v>175</v>
      </c>
      <c r="D249" s="119">
        <v>5</v>
      </c>
      <c r="E249" s="119">
        <v>0</v>
      </c>
      <c r="F249" s="120"/>
      <c r="G249" s="123" t="s">
        <v>640</v>
      </c>
      <c r="H249" s="112"/>
      <c r="I249" s="45">
        <f>K249</f>
        <v>0</v>
      </c>
      <c r="J249" s="45"/>
      <c r="K249" s="45">
        <f>K250</f>
        <v>0</v>
      </c>
      <c r="Y249" s="23"/>
      <c r="Z249" s="23"/>
      <c r="AA249" s="23"/>
      <c r="AB249" s="23"/>
    </row>
    <row r="250" spans="2:28" ht="24.75" customHeight="1">
      <c r="B250" s="55"/>
      <c r="C250" s="108" t="s">
        <v>175</v>
      </c>
      <c r="D250" s="109">
        <v>5</v>
      </c>
      <c r="E250" s="109">
        <v>1</v>
      </c>
      <c r="F250" s="120"/>
      <c r="G250" s="117" t="s">
        <v>641</v>
      </c>
      <c r="H250" s="112"/>
      <c r="I250" s="113">
        <f>K250</f>
        <v>0</v>
      </c>
      <c r="J250" s="45"/>
      <c r="K250" s="45">
        <f>K252</f>
        <v>0</v>
      </c>
      <c r="Y250" s="23"/>
      <c r="Z250" s="23"/>
      <c r="AA250" s="23"/>
      <c r="AB250" s="23"/>
    </row>
    <row r="251" spans="2:28" ht="40.5" customHeight="1">
      <c r="B251" s="55"/>
      <c r="C251" s="108"/>
      <c r="D251" s="109"/>
      <c r="E251" s="109"/>
      <c r="F251" s="110"/>
      <c r="G251" s="117" t="s">
        <v>975</v>
      </c>
      <c r="H251" s="112"/>
      <c r="I251" s="113"/>
      <c r="J251" s="45"/>
      <c r="K251" s="45"/>
      <c r="Y251" s="23"/>
      <c r="Z251" s="23"/>
      <c r="AA251" s="23"/>
      <c r="AB251" s="23"/>
    </row>
    <row r="252" spans="2:28" ht="15" customHeight="1" hidden="1">
      <c r="B252" s="55"/>
      <c r="C252" s="108"/>
      <c r="D252" s="109"/>
      <c r="E252" s="109"/>
      <c r="F252" s="110">
        <v>5134</v>
      </c>
      <c r="G252" s="115" t="s">
        <v>872</v>
      </c>
      <c r="H252" s="112"/>
      <c r="I252" s="113">
        <f>SUM(J252:K252)</f>
        <v>0</v>
      </c>
      <c r="J252" s="45"/>
      <c r="K252" s="45"/>
      <c r="Y252" s="23"/>
      <c r="Z252" s="23"/>
      <c r="AA252" s="23"/>
      <c r="AB252" s="23"/>
    </row>
    <row r="253" spans="2:28" ht="29.25" customHeight="1">
      <c r="B253" s="55">
        <v>2560</v>
      </c>
      <c r="C253" s="118" t="s">
        <v>175</v>
      </c>
      <c r="D253" s="119">
        <v>6</v>
      </c>
      <c r="E253" s="119">
        <v>0</v>
      </c>
      <c r="F253" s="120"/>
      <c r="G253" s="121" t="s">
        <v>642</v>
      </c>
      <c r="H253" s="122" t="s">
        <v>382</v>
      </c>
      <c r="I253" s="45">
        <f t="shared" si="8"/>
        <v>1000</v>
      </c>
      <c r="J253" s="45">
        <f>SUM(J254)</f>
        <v>1000</v>
      </c>
      <c r="K253" s="45">
        <f>SUM(K254)</f>
        <v>0</v>
      </c>
      <c r="Y253" s="23"/>
      <c r="Z253" s="23"/>
      <c r="AA253" s="23"/>
      <c r="AB253" s="23"/>
    </row>
    <row r="254" spans="2:28" ht="27" customHeight="1">
      <c r="B254" s="55">
        <v>2561</v>
      </c>
      <c r="C254" s="108" t="s">
        <v>175</v>
      </c>
      <c r="D254" s="109">
        <v>6</v>
      </c>
      <c r="E254" s="109">
        <v>1</v>
      </c>
      <c r="F254" s="110"/>
      <c r="G254" s="117" t="s">
        <v>643</v>
      </c>
      <c r="H254" s="206" t="s">
        <v>383</v>
      </c>
      <c r="I254" s="45">
        <f t="shared" si="8"/>
        <v>1000</v>
      </c>
      <c r="J254" s="45">
        <f>J257</f>
        <v>1000</v>
      </c>
      <c r="K254" s="45">
        <f>SUM(K256)</f>
        <v>0</v>
      </c>
      <c r="Y254" s="23"/>
      <c r="Z254" s="23"/>
      <c r="AA254" s="23"/>
      <c r="AB254" s="23"/>
    </row>
    <row r="255" spans="2:28" ht="40.5">
      <c r="B255" s="55"/>
      <c r="C255" s="108"/>
      <c r="D255" s="109"/>
      <c r="E255" s="109"/>
      <c r="F255" s="110"/>
      <c r="G255" s="117" t="s">
        <v>975</v>
      </c>
      <c r="H255" s="112"/>
      <c r="I255" s="113">
        <f t="shared" si="8"/>
        <v>0</v>
      </c>
      <c r="J255" s="45"/>
      <c r="K255" s="45"/>
      <c r="Y255" s="23"/>
      <c r="Z255" s="23"/>
      <c r="AA255" s="23"/>
      <c r="AB255" s="23"/>
    </row>
    <row r="256" spans="2:28" ht="17.25" hidden="1">
      <c r="B256" s="55"/>
      <c r="C256" s="108"/>
      <c r="D256" s="109"/>
      <c r="E256" s="109"/>
      <c r="F256" s="110">
        <v>4213</v>
      </c>
      <c r="G256" s="115" t="s">
        <v>126</v>
      </c>
      <c r="H256" s="112"/>
      <c r="I256" s="113">
        <f t="shared" si="8"/>
        <v>0</v>
      </c>
      <c r="J256" s="45">
        <v>0</v>
      </c>
      <c r="K256" s="45">
        <v>0</v>
      </c>
      <c r="Y256" s="23"/>
      <c r="Z256" s="23"/>
      <c r="AA256" s="23"/>
      <c r="AB256" s="23"/>
    </row>
    <row r="257" spans="2:28" s="114" customFormat="1" ht="17.25">
      <c r="B257" s="55"/>
      <c r="C257" s="108"/>
      <c r="D257" s="109"/>
      <c r="E257" s="109"/>
      <c r="F257" s="110">
        <v>4239</v>
      </c>
      <c r="G257" s="115" t="s">
        <v>781</v>
      </c>
      <c r="H257" s="112"/>
      <c r="I257" s="113">
        <f>J257</f>
        <v>1000</v>
      </c>
      <c r="J257" s="45">
        <v>1000</v>
      </c>
      <c r="K257" s="45"/>
      <c r="L257" s="93"/>
      <c r="M257" s="93"/>
      <c r="Y257" s="40"/>
      <c r="Z257" s="40"/>
      <c r="AA257" s="40"/>
      <c r="AB257" s="40"/>
    </row>
    <row r="258" spans="2:28" s="30" customFormat="1" ht="52.5" customHeight="1">
      <c r="B258" s="81">
        <v>2600</v>
      </c>
      <c r="C258" s="118" t="s">
        <v>176</v>
      </c>
      <c r="D258" s="119">
        <v>0</v>
      </c>
      <c r="E258" s="119">
        <v>0</v>
      </c>
      <c r="F258" s="120"/>
      <c r="G258" s="212" t="s">
        <v>1001</v>
      </c>
      <c r="H258" s="208" t="s">
        <v>384</v>
      </c>
      <c r="I258" s="113">
        <f t="shared" si="8"/>
        <v>82255.1</v>
      </c>
      <c r="J258" s="113">
        <f>SUM(J259+J262+J266+J273+J285+J290)</f>
        <v>31613.1</v>
      </c>
      <c r="K258" s="113">
        <f>SUM(K259+K262+K266+K273+K285+K290)</f>
        <v>50642</v>
      </c>
      <c r="L258" s="260"/>
      <c r="M258" s="260"/>
      <c r="Y258" s="105"/>
      <c r="Z258" s="105"/>
      <c r="AA258" s="105"/>
      <c r="AB258" s="105"/>
    </row>
    <row r="259" spans="2:28" ht="15" customHeight="1">
      <c r="B259" s="55">
        <v>2610</v>
      </c>
      <c r="C259" s="118" t="s">
        <v>176</v>
      </c>
      <c r="D259" s="119">
        <v>1</v>
      </c>
      <c r="E259" s="119">
        <v>0</v>
      </c>
      <c r="F259" s="120"/>
      <c r="G259" s="121" t="s">
        <v>645</v>
      </c>
      <c r="H259" s="122" t="s">
        <v>385</v>
      </c>
      <c r="I259" s="113">
        <f>SUM(J259:K259)</f>
        <v>0</v>
      </c>
      <c r="J259" s="45">
        <f>SUM(J260)</f>
        <v>0</v>
      </c>
      <c r="K259" s="45">
        <f>SUM(K260)</f>
        <v>0</v>
      </c>
      <c r="Y259" s="23"/>
      <c r="Z259" s="23"/>
      <c r="AA259" s="23"/>
      <c r="AB259" s="23"/>
    </row>
    <row r="260" spans="2:28" ht="15" customHeight="1">
      <c r="B260" s="55">
        <v>2611</v>
      </c>
      <c r="C260" s="108" t="s">
        <v>176</v>
      </c>
      <c r="D260" s="109">
        <v>1</v>
      </c>
      <c r="E260" s="109">
        <v>1</v>
      </c>
      <c r="F260" s="110"/>
      <c r="G260" s="117" t="s">
        <v>646</v>
      </c>
      <c r="H260" s="206" t="s">
        <v>386</v>
      </c>
      <c r="I260" s="113">
        <f t="shared" si="8"/>
        <v>0</v>
      </c>
      <c r="J260" s="45"/>
      <c r="K260" s="45"/>
      <c r="Y260" s="23"/>
      <c r="Z260" s="23"/>
      <c r="AA260" s="23"/>
      <c r="AB260" s="23"/>
    </row>
    <row r="261" spans="2:28" ht="40.5">
      <c r="B261" s="55"/>
      <c r="C261" s="108"/>
      <c r="D261" s="109"/>
      <c r="E261" s="109"/>
      <c r="F261" s="110"/>
      <c r="G261" s="117" t="s">
        <v>975</v>
      </c>
      <c r="H261" s="112"/>
      <c r="I261" s="113">
        <f t="shared" si="8"/>
        <v>0</v>
      </c>
      <c r="J261" s="45"/>
      <c r="K261" s="45"/>
      <c r="Y261" s="23"/>
      <c r="Z261" s="23"/>
      <c r="AA261" s="23"/>
      <c r="AB261" s="23"/>
    </row>
    <row r="262" spans="2:28" ht="15" customHeight="1">
      <c r="B262" s="55">
        <v>2620</v>
      </c>
      <c r="C262" s="118" t="s">
        <v>176</v>
      </c>
      <c r="D262" s="119">
        <v>2</v>
      </c>
      <c r="E262" s="119">
        <v>0</v>
      </c>
      <c r="F262" s="120"/>
      <c r="G262" s="121" t="s">
        <v>647</v>
      </c>
      <c r="H262" s="122" t="s">
        <v>387</v>
      </c>
      <c r="I262" s="113">
        <f t="shared" si="8"/>
        <v>0</v>
      </c>
      <c r="J262" s="45">
        <f>SUM(J263)</f>
        <v>0</v>
      </c>
      <c r="K262" s="45">
        <f>SUM(K263)</f>
        <v>0</v>
      </c>
      <c r="Y262" s="23"/>
      <c r="Z262" s="23"/>
      <c r="AA262" s="23"/>
      <c r="AB262" s="23"/>
    </row>
    <row r="263" spans="2:28" ht="15" customHeight="1">
      <c r="B263" s="55">
        <v>2621</v>
      </c>
      <c r="C263" s="108" t="s">
        <v>176</v>
      </c>
      <c r="D263" s="109">
        <v>2</v>
      </c>
      <c r="E263" s="109">
        <v>1</v>
      </c>
      <c r="F263" s="110"/>
      <c r="G263" s="117" t="s">
        <v>648</v>
      </c>
      <c r="H263" s="206" t="s">
        <v>388</v>
      </c>
      <c r="I263" s="113">
        <f t="shared" si="8"/>
        <v>0</v>
      </c>
      <c r="J263" s="45">
        <v>0</v>
      </c>
      <c r="K263" s="45">
        <f>K265</f>
        <v>0</v>
      </c>
      <c r="Y263" s="23"/>
      <c r="Z263" s="23"/>
      <c r="AA263" s="23"/>
      <c r="AB263" s="23"/>
    </row>
    <row r="264" spans="2:28" ht="40.5">
      <c r="B264" s="55"/>
      <c r="C264" s="108"/>
      <c r="D264" s="109"/>
      <c r="E264" s="109"/>
      <c r="F264" s="110"/>
      <c r="G264" s="117" t="s">
        <v>975</v>
      </c>
      <c r="H264" s="112"/>
      <c r="I264" s="113">
        <f t="shared" si="8"/>
        <v>0</v>
      </c>
      <c r="J264" s="45"/>
      <c r="K264" s="45"/>
      <c r="Y264" s="23"/>
      <c r="Z264" s="23"/>
      <c r="AA264" s="23"/>
      <c r="AB264" s="23"/>
    </row>
    <row r="265" spans="2:28" ht="17.25" hidden="1">
      <c r="B265" s="55"/>
      <c r="C265" s="108"/>
      <c r="D265" s="109"/>
      <c r="E265" s="109"/>
      <c r="F265" s="110">
        <v>5112</v>
      </c>
      <c r="G265" s="115" t="s">
        <v>862</v>
      </c>
      <c r="H265" s="112"/>
      <c r="I265" s="113">
        <f>SUM(J265:K265)</f>
        <v>0</v>
      </c>
      <c r="J265" s="45"/>
      <c r="K265" s="45">
        <v>0</v>
      </c>
      <c r="Y265" s="23"/>
      <c r="Z265" s="23"/>
      <c r="AA265" s="23"/>
      <c r="AB265" s="23"/>
    </row>
    <row r="266" spans="2:28" ht="15" customHeight="1">
      <c r="B266" s="55">
        <v>2630</v>
      </c>
      <c r="C266" s="118" t="s">
        <v>176</v>
      </c>
      <c r="D266" s="119">
        <v>3</v>
      </c>
      <c r="E266" s="119">
        <v>0</v>
      </c>
      <c r="F266" s="120"/>
      <c r="G266" s="121" t="s">
        <v>649</v>
      </c>
      <c r="H266" s="122" t="s">
        <v>389</v>
      </c>
      <c r="I266" s="113">
        <f t="shared" si="8"/>
        <v>36846</v>
      </c>
      <c r="J266" s="45">
        <f>SUM(J267)</f>
        <v>16596</v>
      </c>
      <c r="K266" s="45">
        <f>SUM(K267)</f>
        <v>20250</v>
      </c>
      <c r="Y266" s="23"/>
      <c r="Z266" s="23"/>
      <c r="AA266" s="23"/>
      <c r="AB266" s="23"/>
    </row>
    <row r="267" spans="2:28" ht="15" customHeight="1">
      <c r="B267" s="55">
        <v>2631</v>
      </c>
      <c r="C267" s="108" t="s">
        <v>176</v>
      </c>
      <c r="D267" s="109">
        <v>3</v>
      </c>
      <c r="E267" s="109">
        <v>1</v>
      </c>
      <c r="F267" s="110"/>
      <c r="G267" s="117" t="s">
        <v>650</v>
      </c>
      <c r="H267" s="211" t="s">
        <v>390</v>
      </c>
      <c r="I267" s="113">
        <f t="shared" si="8"/>
        <v>36846</v>
      </c>
      <c r="J267" s="45">
        <f>SUM(J269:J270)</f>
        <v>16596</v>
      </c>
      <c r="K267" s="45">
        <f>K271+K272</f>
        <v>20250</v>
      </c>
      <c r="Y267" s="23"/>
      <c r="Z267" s="23"/>
      <c r="AA267" s="23"/>
      <c r="AB267" s="23"/>
    </row>
    <row r="268" spans="2:28" ht="40.5">
      <c r="B268" s="55"/>
      <c r="C268" s="108"/>
      <c r="D268" s="109"/>
      <c r="E268" s="109"/>
      <c r="F268" s="110"/>
      <c r="G268" s="117" t="s">
        <v>975</v>
      </c>
      <c r="H268" s="112"/>
      <c r="I268" s="113">
        <f t="shared" si="8"/>
        <v>0</v>
      </c>
      <c r="J268" s="45"/>
      <c r="K268" s="45"/>
      <c r="Y268" s="23"/>
      <c r="Z268" s="23"/>
      <c r="AA268" s="23"/>
      <c r="AB268" s="23"/>
    </row>
    <row r="269" spans="2:28" ht="15" customHeight="1">
      <c r="B269" s="55"/>
      <c r="C269" s="108"/>
      <c r="D269" s="109"/>
      <c r="E269" s="109"/>
      <c r="F269" s="110">
        <v>4212</v>
      </c>
      <c r="G269" s="111" t="s">
        <v>763</v>
      </c>
      <c r="H269" s="112"/>
      <c r="I269" s="113">
        <f t="shared" si="8"/>
        <v>14256</v>
      </c>
      <c r="J269" s="45">
        <v>14256</v>
      </c>
      <c r="K269" s="45"/>
      <c r="Y269" s="23"/>
      <c r="Z269" s="23"/>
      <c r="AA269" s="23"/>
      <c r="AB269" s="23"/>
    </row>
    <row r="270" spans="2:29" ht="29.25" customHeight="1">
      <c r="B270" s="55"/>
      <c r="C270" s="108"/>
      <c r="D270" s="109"/>
      <c r="E270" s="109"/>
      <c r="F270" s="110">
        <v>4511</v>
      </c>
      <c r="G270" s="115" t="s">
        <v>807</v>
      </c>
      <c r="H270" s="112"/>
      <c r="I270" s="45">
        <f t="shared" si="8"/>
        <v>2340</v>
      </c>
      <c r="J270" s="45">
        <v>2340</v>
      </c>
      <c r="K270" s="45"/>
      <c r="Y270" s="23"/>
      <c r="Z270" s="23"/>
      <c r="AA270" s="23"/>
      <c r="AB270" s="23"/>
      <c r="AC270" s="35"/>
    </row>
    <row r="271" spans="2:29" ht="18.75" customHeight="1">
      <c r="B271" s="55"/>
      <c r="C271" s="108"/>
      <c r="D271" s="109"/>
      <c r="E271" s="109"/>
      <c r="F271" s="110">
        <v>5112</v>
      </c>
      <c r="G271" s="115" t="s">
        <v>862</v>
      </c>
      <c r="H271" s="112"/>
      <c r="I271" s="45">
        <f>K271</f>
        <v>18000</v>
      </c>
      <c r="J271" s="45"/>
      <c r="K271" s="45">
        <v>18000</v>
      </c>
      <c r="Y271" s="23"/>
      <c r="Z271" s="23"/>
      <c r="AA271" s="23"/>
      <c r="AB271" s="23"/>
      <c r="AC271" s="35"/>
    </row>
    <row r="272" spans="2:29" ht="17.25" customHeight="1">
      <c r="B272" s="55"/>
      <c r="C272" s="108"/>
      <c r="D272" s="109"/>
      <c r="E272" s="109"/>
      <c r="F272" s="110">
        <v>5129</v>
      </c>
      <c r="G272" s="115" t="s">
        <v>867</v>
      </c>
      <c r="H272" s="112"/>
      <c r="I272" s="45">
        <f>K272</f>
        <v>2250</v>
      </c>
      <c r="J272" s="45"/>
      <c r="K272" s="45">
        <v>2250</v>
      </c>
      <c r="Y272" s="23"/>
      <c r="Z272" s="23"/>
      <c r="AA272" s="23"/>
      <c r="AB272" s="23"/>
      <c r="AC272" s="35"/>
    </row>
    <row r="273" spans="2:29" ht="15" customHeight="1">
      <c r="B273" s="55">
        <v>2640</v>
      </c>
      <c r="C273" s="118" t="s">
        <v>176</v>
      </c>
      <c r="D273" s="119">
        <v>4</v>
      </c>
      <c r="E273" s="119">
        <v>0</v>
      </c>
      <c r="F273" s="120"/>
      <c r="G273" s="121" t="s">
        <v>651</v>
      </c>
      <c r="H273" s="122" t="s">
        <v>391</v>
      </c>
      <c r="I273" s="113">
        <f t="shared" si="8"/>
        <v>43584.1</v>
      </c>
      <c r="J273" s="45">
        <f>SUM(J274)</f>
        <v>15017.1</v>
      </c>
      <c r="K273" s="45">
        <f>SUM(K274)</f>
        <v>28567</v>
      </c>
      <c r="Y273" s="23"/>
      <c r="Z273" s="23"/>
      <c r="AA273" s="23"/>
      <c r="AB273" s="23"/>
      <c r="AC273" s="35"/>
    </row>
    <row r="274" spans="2:29" ht="15" customHeight="1">
      <c r="B274" s="55">
        <v>2641</v>
      </c>
      <c r="C274" s="108" t="s">
        <v>176</v>
      </c>
      <c r="D274" s="109">
        <v>4</v>
      </c>
      <c r="E274" s="109">
        <v>1</v>
      </c>
      <c r="F274" s="110"/>
      <c r="G274" s="117" t="s">
        <v>652</v>
      </c>
      <c r="H274" s="206" t="s">
        <v>392</v>
      </c>
      <c r="I274" s="45">
        <f>SUM(I276:I284)</f>
        <v>43584.1</v>
      </c>
      <c r="J274" s="45">
        <f>SUM(J276:J281)</f>
        <v>15017.1</v>
      </c>
      <c r="K274" s="45">
        <f>K282+K283+K284</f>
        <v>28567</v>
      </c>
      <c r="Y274" s="34"/>
      <c r="Z274" s="34"/>
      <c r="AA274" s="34"/>
      <c r="AB274" s="34"/>
      <c r="AC274" s="35"/>
    </row>
    <row r="275" spans="2:29" ht="40.5">
      <c r="B275" s="55"/>
      <c r="C275" s="108"/>
      <c r="D275" s="109"/>
      <c r="E275" s="109"/>
      <c r="F275" s="110"/>
      <c r="G275" s="117" t="s">
        <v>975</v>
      </c>
      <c r="H275" s="112"/>
      <c r="I275" s="113">
        <f t="shared" si="8"/>
        <v>0</v>
      </c>
      <c r="J275" s="45"/>
      <c r="K275" s="45"/>
      <c r="Y275" s="23"/>
      <c r="Z275" s="23"/>
      <c r="AA275" s="23"/>
      <c r="AB275" s="23"/>
      <c r="AC275" s="35"/>
    </row>
    <row r="276" spans="2:29" s="114" customFormat="1" ht="17.25">
      <c r="B276" s="55"/>
      <c r="C276" s="108"/>
      <c r="D276" s="109"/>
      <c r="E276" s="109"/>
      <c r="F276" s="110">
        <v>4212</v>
      </c>
      <c r="G276" s="111" t="s">
        <v>763</v>
      </c>
      <c r="H276" s="112"/>
      <c r="I276" s="113">
        <f>SUM(J276:K276)</f>
        <v>11220</v>
      </c>
      <c r="J276" s="45">
        <v>11220</v>
      </c>
      <c r="K276" s="45">
        <v>0</v>
      </c>
      <c r="L276" s="93"/>
      <c r="M276" s="93"/>
      <c r="X276" s="93"/>
      <c r="Y276" s="40"/>
      <c r="Z276" s="40"/>
      <c r="AA276" s="40"/>
      <c r="AB276" s="40"/>
      <c r="AC276" s="92"/>
    </row>
    <row r="277" spans="2:29" s="114" customFormat="1" ht="17.25">
      <c r="B277" s="55"/>
      <c r="C277" s="108"/>
      <c r="D277" s="109"/>
      <c r="E277" s="109"/>
      <c r="F277" s="110">
        <v>4216</v>
      </c>
      <c r="G277" s="115" t="s">
        <v>781</v>
      </c>
      <c r="H277" s="112"/>
      <c r="I277" s="113">
        <f>J277</f>
        <v>825</v>
      </c>
      <c r="J277" s="45">
        <v>825</v>
      </c>
      <c r="K277" s="45"/>
      <c r="L277" s="93"/>
      <c r="M277" s="93"/>
      <c r="X277" s="93"/>
      <c r="Y277" s="40"/>
      <c r="Z277" s="40"/>
      <c r="AA277" s="40"/>
      <c r="AB277" s="40"/>
      <c r="AC277" s="92"/>
    </row>
    <row r="278" spans="2:29" s="114" customFormat="1" ht="17.25">
      <c r="B278" s="55"/>
      <c r="C278" s="108"/>
      <c r="D278" s="109"/>
      <c r="E278" s="109"/>
      <c r="F278" s="110">
        <v>4267</v>
      </c>
      <c r="G278" s="115" t="s">
        <v>793</v>
      </c>
      <c r="H278" s="112"/>
      <c r="I278" s="113">
        <f>J278</f>
        <v>1759.7</v>
      </c>
      <c r="J278" s="45">
        <v>1759.7</v>
      </c>
      <c r="K278" s="45"/>
      <c r="L278" s="93"/>
      <c r="M278" s="93"/>
      <c r="X278" s="93"/>
      <c r="Y278" s="40"/>
      <c r="Z278" s="40"/>
      <c r="AA278" s="40"/>
      <c r="AB278" s="40"/>
      <c r="AC278" s="92"/>
    </row>
    <row r="279" spans="2:29" s="114" customFormat="1" ht="26.25" customHeight="1">
      <c r="B279" s="55"/>
      <c r="C279" s="108"/>
      <c r="D279" s="109"/>
      <c r="E279" s="109"/>
      <c r="F279" s="110">
        <v>4511</v>
      </c>
      <c r="G279" s="115" t="s">
        <v>807</v>
      </c>
      <c r="H279" s="112"/>
      <c r="I279" s="45">
        <f t="shared" si="8"/>
        <v>1212.4</v>
      </c>
      <c r="J279" s="45">
        <v>1212.4</v>
      </c>
      <c r="K279" s="45">
        <v>0</v>
      </c>
      <c r="L279" s="93"/>
      <c r="M279" s="93"/>
      <c r="Y279" s="116"/>
      <c r="Z279" s="40"/>
      <c r="AA279" s="40"/>
      <c r="AB279" s="40"/>
      <c r="AC279" s="92"/>
    </row>
    <row r="280" spans="2:29" ht="17.25" hidden="1">
      <c r="B280" s="55"/>
      <c r="C280" s="108"/>
      <c r="D280" s="109"/>
      <c r="E280" s="109"/>
      <c r="F280" s="110">
        <v>5112</v>
      </c>
      <c r="G280" s="115" t="s">
        <v>150</v>
      </c>
      <c r="H280" s="112"/>
      <c r="I280" s="113">
        <f>SUM(J280:K280)</f>
        <v>0</v>
      </c>
      <c r="J280" s="45">
        <v>0</v>
      </c>
      <c r="K280" s="45"/>
      <c r="Y280" s="23"/>
      <c r="Z280" s="23"/>
      <c r="AA280" s="23"/>
      <c r="AB280" s="23"/>
      <c r="AC280" s="35"/>
    </row>
    <row r="281" spans="2:29" ht="39.75" customHeight="1" hidden="1">
      <c r="B281" s="55"/>
      <c r="C281" s="108"/>
      <c r="D281" s="109"/>
      <c r="E281" s="109"/>
      <c r="F281" s="110">
        <v>4655</v>
      </c>
      <c r="G281" s="115" t="s">
        <v>828</v>
      </c>
      <c r="H281" s="112"/>
      <c r="I281" s="113">
        <f>J281</f>
        <v>0</v>
      </c>
      <c r="J281" s="256">
        <v>0</v>
      </c>
      <c r="K281" s="45"/>
      <c r="Y281" s="23"/>
      <c r="Z281" s="23"/>
      <c r="AA281" s="23"/>
      <c r="AB281" s="23"/>
      <c r="AC281" s="35"/>
    </row>
    <row r="282" spans="2:29" ht="17.25">
      <c r="B282" s="55"/>
      <c r="C282" s="108"/>
      <c r="D282" s="109"/>
      <c r="E282" s="109"/>
      <c r="F282" s="110">
        <v>5112</v>
      </c>
      <c r="G282" s="115" t="s">
        <v>862</v>
      </c>
      <c r="H282" s="112"/>
      <c r="I282" s="113">
        <f>K282</f>
        <v>25942</v>
      </c>
      <c r="J282" s="45"/>
      <c r="K282" s="45">
        <v>25942</v>
      </c>
      <c r="Y282" s="23"/>
      <c r="Z282" s="23"/>
      <c r="AA282" s="23"/>
      <c r="AB282" s="23"/>
      <c r="AC282" s="35"/>
    </row>
    <row r="283" spans="2:29" ht="17.25">
      <c r="B283" s="55"/>
      <c r="C283" s="108"/>
      <c r="D283" s="109"/>
      <c r="E283" s="109"/>
      <c r="F283" s="110">
        <v>5221</v>
      </c>
      <c r="G283" s="127" t="s">
        <v>874</v>
      </c>
      <c r="H283" s="112"/>
      <c r="I283" s="113">
        <f>K283</f>
        <v>2400</v>
      </c>
      <c r="J283" s="45"/>
      <c r="K283" s="45">
        <v>2400</v>
      </c>
      <c r="Y283" s="23"/>
      <c r="Z283" s="23"/>
      <c r="AA283" s="23"/>
      <c r="AB283" s="23"/>
      <c r="AC283" s="35"/>
    </row>
    <row r="284" spans="2:29" ht="17.25">
      <c r="B284" s="55"/>
      <c r="C284" s="108"/>
      <c r="D284" s="109"/>
      <c r="E284" s="109"/>
      <c r="F284" s="110">
        <v>5129</v>
      </c>
      <c r="G284" s="115" t="s">
        <v>867</v>
      </c>
      <c r="H284" s="112"/>
      <c r="I284" s="113">
        <f>K284</f>
        <v>225</v>
      </c>
      <c r="J284" s="45"/>
      <c r="K284" s="45">
        <v>225</v>
      </c>
      <c r="Y284" s="23"/>
      <c r="Z284" s="23"/>
      <c r="AA284" s="23"/>
      <c r="AB284" s="23"/>
      <c r="AC284" s="35"/>
    </row>
    <row r="285" spans="2:29" ht="40.5" customHeight="1">
      <c r="B285" s="55">
        <v>2650</v>
      </c>
      <c r="C285" s="118" t="s">
        <v>176</v>
      </c>
      <c r="D285" s="119">
        <v>5</v>
      </c>
      <c r="E285" s="119">
        <v>0</v>
      </c>
      <c r="F285" s="120"/>
      <c r="G285" s="121" t="s">
        <v>983</v>
      </c>
      <c r="H285" s="122" t="s">
        <v>395</v>
      </c>
      <c r="I285" s="45">
        <f t="shared" si="8"/>
        <v>1825</v>
      </c>
      <c r="J285" s="45">
        <f>SUM(J286)</f>
        <v>0</v>
      </c>
      <c r="K285" s="45">
        <f>SUM(K286)</f>
        <v>1825</v>
      </c>
      <c r="Y285" s="23"/>
      <c r="Z285" s="23"/>
      <c r="AA285" s="23"/>
      <c r="AB285" s="23"/>
      <c r="AC285" s="35"/>
    </row>
    <row r="286" spans="2:29" ht="40.5">
      <c r="B286" s="55">
        <v>2651</v>
      </c>
      <c r="C286" s="108" t="s">
        <v>176</v>
      </c>
      <c r="D286" s="109">
        <v>5</v>
      </c>
      <c r="E286" s="109">
        <v>1</v>
      </c>
      <c r="F286" s="110"/>
      <c r="G286" s="117" t="s">
        <v>654</v>
      </c>
      <c r="H286" s="206" t="s">
        <v>396</v>
      </c>
      <c r="I286" s="45">
        <f t="shared" si="8"/>
        <v>1825</v>
      </c>
      <c r="J286" s="45">
        <v>0</v>
      </c>
      <c r="K286" s="45">
        <f>K289</f>
        <v>1825</v>
      </c>
      <c r="Y286" s="23"/>
      <c r="Z286" s="23"/>
      <c r="AA286" s="23"/>
      <c r="AB286" s="23"/>
      <c r="AC286" s="35"/>
    </row>
    <row r="287" spans="2:29" ht="40.5">
      <c r="B287" s="55"/>
      <c r="C287" s="108"/>
      <c r="D287" s="109"/>
      <c r="E287" s="109"/>
      <c r="F287" s="110"/>
      <c r="G287" s="117" t="s">
        <v>975</v>
      </c>
      <c r="H287" s="112"/>
      <c r="I287" s="113">
        <f t="shared" si="8"/>
        <v>0</v>
      </c>
      <c r="J287" s="45"/>
      <c r="K287" s="45"/>
      <c r="Y287" s="23"/>
      <c r="Z287" s="23"/>
      <c r="AA287" s="23"/>
      <c r="AB287" s="23"/>
      <c r="AC287" s="35"/>
    </row>
    <row r="288" spans="2:28" ht="15" customHeight="1" hidden="1">
      <c r="B288" s="55"/>
      <c r="C288" s="108"/>
      <c r="D288" s="109"/>
      <c r="E288" s="109"/>
      <c r="F288" s="110">
        <v>5134</v>
      </c>
      <c r="G288" s="115" t="s">
        <v>872</v>
      </c>
      <c r="H288" s="112"/>
      <c r="I288" s="113">
        <f>SUM(J288:K288)</f>
        <v>0</v>
      </c>
      <c r="J288" s="45">
        <v>0</v>
      </c>
      <c r="K288" s="45">
        <v>0</v>
      </c>
      <c r="Y288" s="23"/>
      <c r="Z288" s="23"/>
      <c r="AA288" s="23"/>
      <c r="AB288" s="23"/>
    </row>
    <row r="289" spans="2:28" s="114" customFormat="1" ht="15" customHeight="1">
      <c r="B289" s="55"/>
      <c r="C289" s="108"/>
      <c r="D289" s="109"/>
      <c r="E289" s="109"/>
      <c r="F289" s="110">
        <v>5134</v>
      </c>
      <c r="G289" s="115" t="s">
        <v>872</v>
      </c>
      <c r="H289" s="112"/>
      <c r="I289" s="113">
        <f>K289</f>
        <v>1825</v>
      </c>
      <c r="J289" s="45"/>
      <c r="K289" s="45">
        <v>1825</v>
      </c>
      <c r="L289" s="93"/>
      <c r="M289" s="93"/>
      <c r="Y289" s="40"/>
      <c r="Z289" s="40"/>
      <c r="AA289" s="40"/>
      <c r="AB289" s="40"/>
    </row>
    <row r="290" spans="2:28" ht="40.5">
      <c r="B290" s="55">
        <v>2660</v>
      </c>
      <c r="C290" s="118" t="s">
        <v>176</v>
      </c>
      <c r="D290" s="119">
        <v>6</v>
      </c>
      <c r="E290" s="119">
        <v>0</v>
      </c>
      <c r="F290" s="120"/>
      <c r="G290" s="121" t="s">
        <v>655</v>
      </c>
      <c r="H290" s="209" t="s">
        <v>397</v>
      </c>
      <c r="I290" s="45">
        <f>SUM(J290:K290)</f>
        <v>0</v>
      </c>
      <c r="J290" s="45">
        <f>SUM(J291)</f>
        <v>0</v>
      </c>
      <c r="K290" s="45">
        <f>SUM(K291)</f>
        <v>0</v>
      </c>
      <c r="Y290" s="23"/>
      <c r="Z290" s="23"/>
      <c r="AA290" s="23"/>
      <c r="AB290" s="23"/>
    </row>
    <row r="291" spans="2:28" ht="27.75" customHeight="1">
      <c r="B291" s="55">
        <v>2661</v>
      </c>
      <c r="C291" s="108" t="s">
        <v>176</v>
      </c>
      <c r="D291" s="109">
        <v>6</v>
      </c>
      <c r="E291" s="109">
        <v>1</v>
      </c>
      <c r="F291" s="110"/>
      <c r="G291" s="117" t="s">
        <v>656</v>
      </c>
      <c r="H291" s="206" t="s">
        <v>398</v>
      </c>
      <c r="I291" s="45">
        <f t="shared" si="8"/>
        <v>0</v>
      </c>
      <c r="J291" s="45">
        <f>SUM(J293)</f>
        <v>0</v>
      </c>
      <c r="K291" s="45">
        <f>K294</f>
        <v>0</v>
      </c>
      <c r="Y291" s="23"/>
      <c r="Z291" s="23"/>
      <c r="AA291" s="23"/>
      <c r="AB291" s="23"/>
    </row>
    <row r="292" spans="2:28" ht="40.5">
      <c r="B292" s="55"/>
      <c r="C292" s="108"/>
      <c r="D292" s="109"/>
      <c r="E292" s="109"/>
      <c r="F292" s="110"/>
      <c r="G292" s="117" t="s">
        <v>975</v>
      </c>
      <c r="H292" s="112"/>
      <c r="I292" s="113">
        <f t="shared" si="8"/>
        <v>0</v>
      </c>
      <c r="J292" s="45"/>
      <c r="K292" s="45"/>
      <c r="Y292" s="23"/>
      <c r="Z292" s="23"/>
      <c r="AA292" s="23"/>
      <c r="AB292" s="23"/>
    </row>
    <row r="293" spans="2:28" ht="30" customHeight="1" hidden="1">
      <c r="B293" s="55"/>
      <c r="C293" s="108"/>
      <c r="D293" s="109"/>
      <c r="E293" s="109"/>
      <c r="F293" s="129">
        <v>4251</v>
      </c>
      <c r="G293" s="115" t="s">
        <v>130</v>
      </c>
      <c r="H293" s="112"/>
      <c r="I293" s="45">
        <f>SUM(J293:K293)</f>
        <v>0</v>
      </c>
      <c r="J293" s="45">
        <v>0</v>
      </c>
      <c r="K293" s="45">
        <v>0</v>
      </c>
      <c r="Y293" s="23"/>
      <c r="Z293" s="23"/>
      <c r="AA293" s="23"/>
      <c r="AB293" s="23"/>
    </row>
    <row r="294" spans="2:28" ht="16.5" customHeight="1" hidden="1">
      <c r="B294" s="55"/>
      <c r="C294" s="108"/>
      <c r="D294" s="109"/>
      <c r="E294" s="109"/>
      <c r="F294" s="129">
        <v>5112</v>
      </c>
      <c r="G294" s="115" t="s">
        <v>150</v>
      </c>
      <c r="H294" s="112"/>
      <c r="I294" s="45">
        <f>J294+K294</f>
        <v>0</v>
      </c>
      <c r="K294" s="45">
        <v>0</v>
      </c>
      <c r="Y294" s="23"/>
      <c r="Z294" s="23"/>
      <c r="AA294" s="23"/>
      <c r="AB294" s="23"/>
    </row>
    <row r="295" spans="2:28" s="30" customFormat="1" ht="27" customHeight="1">
      <c r="B295" s="81">
        <v>2700</v>
      </c>
      <c r="C295" s="118" t="s">
        <v>177</v>
      </c>
      <c r="D295" s="119">
        <v>0</v>
      </c>
      <c r="E295" s="119">
        <v>0</v>
      </c>
      <c r="F295" s="120"/>
      <c r="G295" s="212" t="s">
        <v>1002</v>
      </c>
      <c r="H295" s="208" t="s">
        <v>399</v>
      </c>
      <c r="I295" s="113">
        <f>SUM(J295:K295)</f>
        <v>1400</v>
      </c>
      <c r="J295" s="113">
        <f>SUM(J296+J303+J314+J323+J326+J329)</f>
        <v>1400</v>
      </c>
      <c r="K295" s="113">
        <f>SUM(K296+K303+K314+K323+K326+K329)</f>
        <v>0</v>
      </c>
      <c r="L295" s="260"/>
      <c r="M295" s="260"/>
      <c r="Y295" s="31"/>
      <c r="Z295" s="31"/>
      <c r="AA295" s="31"/>
      <c r="AB295" s="31"/>
    </row>
    <row r="296" spans="2:28" ht="29.25" customHeight="1">
      <c r="B296" s="55">
        <v>2710</v>
      </c>
      <c r="C296" s="118" t="s">
        <v>177</v>
      </c>
      <c r="D296" s="119">
        <v>1</v>
      </c>
      <c r="E296" s="119">
        <v>0</v>
      </c>
      <c r="F296" s="120"/>
      <c r="G296" s="121" t="s">
        <v>658</v>
      </c>
      <c r="H296" s="122" t="s">
        <v>400</v>
      </c>
      <c r="I296" s="113">
        <f t="shared" si="8"/>
        <v>0</v>
      </c>
      <c r="J296" s="45">
        <f>SUM(J297+J299+J301)</f>
        <v>0</v>
      </c>
      <c r="K296" s="45">
        <f>SUM(K297+K299+K301)</f>
        <v>0</v>
      </c>
      <c r="Y296" s="23"/>
      <c r="Z296" s="23"/>
      <c r="AA296" s="23"/>
      <c r="AB296" s="23"/>
    </row>
    <row r="297" spans="2:28" ht="15" customHeight="1">
      <c r="B297" s="55">
        <v>2711</v>
      </c>
      <c r="C297" s="108" t="s">
        <v>177</v>
      </c>
      <c r="D297" s="109">
        <v>1</v>
      </c>
      <c r="E297" s="109">
        <v>1</v>
      </c>
      <c r="F297" s="110"/>
      <c r="G297" s="117" t="s">
        <v>659</v>
      </c>
      <c r="H297" s="206" t="s">
        <v>401</v>
      </c>
      <c r="I297" s="113">
        <f t="shared" si="8"/>
        <v>0</v>
      </c>
      <c r="J297" s="45">
        <v>0</v>
      </c>
      <c r="K297" s="45">
        <v>0</v>
      </c>
      <c r="Y297" s="23"/>
      <c r="Z297" s="23"/>
      <c r="AA297" s="23"/>
      <c r="AB297" s="23"/>
    </row>
    <row r="298" spans="2:28" ht="40.5">
      <c r="B298" s="55"/>
      <c r="C298" s="108"/>
      <c r="D298" s="109"/>
      <c r="E298" s="109"/>
      <c r="F298" s="110"/>
      <c r="G298" s="117" t="s">
        <v>975</v>
      </c>
      <c r="H298" s="112"/>
      <c r="I298" s="113">
        <f t="shared" si="8"/>
        <v>0</v>
      </c>
      <c r="J298" s="45"/>
      <c r="K298" s="45"/>
      <c r="Y298" s="23"/>
      <c r="Z298" s="23"/>
      <c r="AA298" s="23"/>
      <c r="AB298" s="23"/>
    </row>
    <row r="299" spans="2:28" ht="15" customHeight="1">
      <c r="B299" s="55">
        <v>2712</v>
      </c>
      <c r="C299" s="108" t="s">
        <v>177</v>
      </c>
      <c r="D299" s="109">
        <v>1</v>
      </c>
      <c r="E299" s="109">
        <v>2</v>
      </c>
      <c r="F299" s="110"/>
      <c r="G299" s="117" t="s">
        <v>660</v>
      </c>
      <c r="H299" s="206" t="s">
        <v>402</v>
      </c>
      <c r="I299" s="113">
        <f t="shared" si="8"/>
        <v>0</v>
      </c>
      <c r="J299" s="45">
        <v>0</v>
      </c>
      <c r="K299" s="45">
        <v>0</v>
      </c>
      <c r="Y299" s="23"/>
      <c r="Z299" s="23"/>
      <c r="AA299" s="23"/>
      <c r="AB299" s="23"/>
    </row>
    <row r="300" spans="2:28" ht="40.5">
      <c r="B300" s="55"/>
      <c r="C300" s="108"/>
      <c r="D300" s="109"/>
      <c r="E300" s="109"/>
      <c r="F300" s="110"/>
      <c r="G300" s="117" t="s">
        <v>975</v>
      </c>
      <c r="H300" s="112"/>
      <c r="I300" s="113">
        <f t="shared" si="8"/>
        <v>0</v>
      </c>
      <c r="J300" s="45"/>
      <c r="K300" s="45"/>
      <c r="Y300" s="23"/>
      <c r="Z300" s="23"/>
      <c r="AA300" s="23"/>
      <c r="AB300" s="23"/>
    </row>
    <row r="301" spans="2:28" ht="15" customHeight="1">
      <c r="B301" s="55">
        <v>2713</v>
      </c>
      <c r="C301" s="108" t="s">
        <v>177</v>
      </c>
      <c r="D301" s="109">
        <v>1</v>
      </c>
      <c r="E301" s="109">
        <v>3</v>
      </c>
      <c r="F301" s="110"/>
      <c r="G301" s="117" t="s">
        <v>661</v>
      </c>
      <c r="H301" s="206" t="s">
        <v>403</v>
      </c>
      <c r="I301" s="113">
        <f t="shared" si="8"/>
        <v>0</v>
      </c>
      <c r="J301" s="45">
        <v>0</v>
      </c>
      <c r="K301" s="45">
        <v>0</v>
      </c>
      <c r="Y301" s="23"/>
      <c r="Z301" s="23"/>
      <c r="AA301" s="23"/>
      <c r="AB301" s="23"/>
    </row>
    <row r="302" spans="2:28" ht="40.5">
      <c r="B302" s="55"/>
      <c r="C302" s="108"/>
      <c r="D302" s="109"/>
      <c r="E302" s="109"/>
      <c r="F302" s="110"/>
      <c r="G302" s="117" t="s">
        <v>975</v>
      </c>
      <c r="H302" s="112"/>
      <c r="I302" s="113">
        <f t="shared" si="8"/>
        <v>0</v>
      </c>
      <c r="J302" s="45"/>
      <c r="K302" s="45"/>
      <c r="Y302" s="23"/>
      <c r="Z302" s="23"/>
      <c r="AA302" s="23"/>
      <c r="AB302" s="23"/>
    </row>
    <row r="303" spans="2:28" ht="15" customHeight="1">
      <c r="B303" s="55">
        <v>2720</v>
      </c>
      <c r="C303" s="118" t="s">
        <v>177</v>
      </c>
      <c r="D303" s="119">
        <v>2</v>
      </c>
      <c r="E303" s="119">
        <v>0</v>
      </c>
      <c r="F303" s="120"/>
      <c r="G303" s="121" t="s">
        <v>662</v>
      </c>
      <c r="H303" s="122" t="s">
        <v>404</v>
      </c>
      <c r="I303" s="45">
        <f>I304</f>
        <v>1000</v>
      </c>
      <c r="J303" s="45">
        <f>J304</f>
        <v>1000</v>
      </c>
      <c r="K303" s="45">
        <f>SUM(K304,K310,K312)</f>
        <v>0</v>
      </c>
      <c r="Y303" s="23"/>
      <c r="Z303" s="23"/>
      <c r="AA303" s="23"/>
      <c r="AB303" s="23"/>
    </row>
    <row r="304" spans="2:28" ht="15" customHeight="1">
      <c r="B304" s="55">
        <v>2721</v>
      </c>
      <c r="C304" s="108" t="s">
        <v>177</v>
      </c>
      <c r="D304" s="109">
        <v>2</v>
      </c>
      <c r="E304" s="109">
        <v>1</v>
      </c>
      <c r="F304" s="110"/>
      <c r="G304" s="117" t="s">
        <v>663</v>
      </c>
      <c r="H304" s="206" t="s">
        <v>405</v>
      </c>
      <c r="I304" s="58">
        <f aca="true" t="shared" si="9" ref="I304:I342">SUM(J304:K304)</f>
        <v>1000</v>
      </c>
      <c r="J304" s="45">
        <f>J309</f>
        <v>1000</v>
      </c>
      <c r="K304" s="45">
        <f>SUM(K308)</f>
        <v>0</v>
      </c>
      <c r="Y304" s="23"/>
      <c r="Z304" s="23"/>
      <c r="AA304" s="23"/>
      <c r="AB304" s="23"/>
    </row>
    <row r="305" spans="2:28" ht="40.5">
      <c r="B305" s="55"/>
      <c r="C305" s="108"/>
      <c r="D305" s="109"/>
      <c r="E305" s="109"/>
      <c r="F305" s="110"/>
      <c r="G305" s="117" t="s">
        <v>975</v>
      </c>
      <c r="H305" s="112"/>
      <c r="I305" s="113">
        <f t="shared" si="9"/>
        <v>0</v>
      </c>
      <c r="J305" s="45"/>
      <c r="K305" s="45"/>
      <c r="Y305" s="23"/>
      <c r="Z305" s="23"/>
      <c r="AA305" s="23"/>
      <c r="AB305" s="23"/>
    </row>
    <row r="306" spans="2:28" ht="17.25" hidden="1">
      <c r="B306" s="55"/>
      <c r="C306" s="108"/>
      <c r="D306" s="109"/>
      <c r="E306" s="109"/>
      <c r="F306" s="110">
        <v>4212</v>
      </c>
      <c r="G306" s="111" t="s">
        <v>996</v>
      </c>
      <c r="H306" s="112"/>
      <c r="I306" s="45">
        <f>SUM(J306:K306)</f>
        <v>0</v>
      </c>
      <c r="J306" s="45"/>
      <c r="K306" s="45"/>
      <c r="Y306" s="23"/>
      <c r="Z306" s="23"/>
      <c r="AA306" s="23"/>
      <c r="AB306" s="23"/>
    </row>
    <row r="307" spans="2:28" ht="40.5" hidden="1">
      <c r="B307" s="55"/>
      <c r="C307" s="108"/>
      <c r="D307" s="109"/>
      <c r="E307" s="109"/>
      <c r="F307" s="110">
        <v>4638</v>
      </c>
      <c r="G307" s="60" t="s">
        <v>984</v>
      </c>
      <c r="H307" s="112"/>
      <c r="I307" s="58">
        <f t="shared" si="9"/>
        <v>0</v>
      </c>
      <c r="J307" s="45">
        <v>0</v>
      </c>
      <c r="K307" s="45"/>
      <c r="Y307" s="23"/>
      <c r="Z307" s="23"/>
      <c r="AA307" s="23"/>
      <c r="AB307" s="23"/>
    </row>
    <row r="308" spans="2:28" ht="27" hidden="1">
      <c r="B308" s="55"/>
      <c r="C308" s="108"/>
      <c r="D308" s="109"/>
      <c r="E308" s="109"/>
      <c r="F308" s="110">
        <v>5113</v>
      </c>
      <c r="G308" s="127" t="s">
        <v>863</v>
      </c>
      <c r="H308" s="112"/>
      <c r="I308" s="45">
        <f>SUM(J308:K308)</f>
        <v>0</v>
      </c>
      <c r="J308" s="45">
        <v>0</v>
      </c>
      <c r="K308" s="45"/>
      <c r="Y308" s="23"/>
      <c r="Z308" s="23"/>
      <c r="AA308" s="23"/>
      <c r="AB308" s="23"/>
    </row>
    <row r="309" spans="2:28" s="114" customFormat="1" ht="27">
      <c r="B309" s="55"/>
      <c r="C309" s="108"/>
      <c r="D309" s="109"/>
      <c r="E309" s="109"/>
      <c r="F309" s="110">
        <v>4656</v>
      </c>
      <c r="G309" s="117" t="s">
        <v>1033</v>
      </c>
      <c r="H309" s="112"/>
      <c r="I309" s="45">
        <f>J309</f>
        <v>1000</v>
      </c>
      <c r="J309" s="45">
        <v>1000</v>
      </c>
      <c r="K309" s="45"/>
      <c r="L309" s="93"/>
      <c r="M309" s="93"/>
      <c r="Y309" s="40"/>
      <c r="Z309" s="40"/>
      <c r="AA309" s="40"/>
      <c r="AB309" s="40"/>
    </row>
    <row r="310" spans="2:28" ht="15" customHeight="1">
      <c r="B310" s="55">
        <v>2723</v>
      </c>
      <c r="C310" s="108" t="s">
        <v>177</v>
      </c>
      <c r="D310" s="109">
        <v>2</v>
      </c>
      <c r="E310" s="109">
        <v>3</v>
      </c>
      <c r="F310" s="110"/>
      <c r="G310" s="117" t="s">
        <v>665</v>
      </c>
      <c r="H310" s="206" t="s">
        <v>407</v>
      </c>
      <c r="I310" s="113">
        <f t="shared" si="9"/>
        <v>0</v>
      </c>
      <c r="J310" s="45">
        <v>0</v>
      </c>
      <c r="K310" s="45">
        <v>0</v>
      </c>
      <c r="Y310" s="23"/>
      <c r="Z310" s="23"/>
      <c r="AA310" s="23"/>
      <c r="AB310" s="23"/>
    </row>
    <row r="311" spans="2:28" ht="40.5">
      <c r="B311" s="55"/>
      <c r="C311" s="108"/>
      <c r="D311" s="109"/>
      <c r="E311" s="109"/>
      <c r="F311" s="110"/>
      <c r="G311" s="117" t="s">
        <v>975</v>
      </c>
      <c r="H311" s="112"/>
      <c r="I311" s="113">
        <f t="shared" si="9"/>
        <v>0</v>
      </c>
      <c r="J311" s="45"/>
      <c r="K311" s="45"/>
      <c r="Y311" s="23"/>
      <c r="Z311" s="23"/>
      <c r="AA311" s="23"/>
      <c r="AB311" s="23"/>
    </row>
    <row r="312" spans="2:28" ht="15" customHeight="1">
      <c r="B312" s="55">
        <v>2724</v>
      </c>
      <c r="C312" s="108" t="s">
        <v>177</v>
      </c>
      <c r="D312" s="109">
        <v>2</v>
      </c>
      <c r="E312" s="109">
        <v>4</v>
      </c>
      <c r="F312" s="110"/>
      <c r="G312" s="117" t="s">
        <v>666</v>
      </c>
      <c r="H312" s="206" t="s">
        <v>408</v>
      </c>
      <c r="I312" s="113">
        <f t="shared" si="9"/>
        <v>0</v>
      </c>
      <c r="J312" s="45">
        <v>0</v>
      </c>
      <c r="K312" s="45">
        <v>0</v>
      </c>
      <c r="Y312" s="23"/>
      <c r="Z312" s="23"/>
      <c r="AA312" s="23"/>
      <c r="AB312" s="23"/>
    </row>
    <row r="313" spans="2:28" ht="40.5">
      <c r="B313" s="55"/>
      <c r="C313" s="108"/>
      <c r="D313" s="109"/>
      <c r="E313" s="109"/>
      <c r="F313" s="110"/>
      <c r="G313" s="117" t="s">
        <v>975</v>
      </c>
      <c r="H313" s="112"/>
      <c r="I313" s="113">
        <f t="shared" si="9"/>
        <v>0</v>
      </c>
      <c r="J313" s="45"/>
      <c r="K313" s="45"/>
      <c r="Y313" s="23"/>
      <c r="Z313" s="23"/>
      <c r="AA313" s="23"/>
      <c r="AB313" s="23"/>
    </row>
    <row r="314" spans="2:28" ht="15" customHeight="1">
      <c r="B314" s="55">
        <v>2730</v>
      </c>
      <c r="C314" s="118" t="s">
        <v>177</v>
      </c>
      <c r="D314" s="119">
        <v>3</v>
      </c>
      <c r="E314" s="119">
        <v>0</v>
      </c>
      <c r="F314" s="120"/>
      <c r="G314" s="121" t="s">
        <v>667</v>
      </c>
      <c r="H314" s="122" t="s">
        <v>409</v>
      </c>
      <c r="I314" s="113">
        <f t="shared" si="9"/>
        <v>0</v>
      </c>
      <c r="J314" s="45">
        <f>SUM(J315,J317,J319,J321)</f>
        <v>0</v>
      </c>
      <c r="K314" s="45">
        <f>SUM(K315,K317,K319,K321)</f>
        <v>0</v>
      </c>
      <c r="Y314" s="23"/>
      <c r="Z314" s="23"/>
      <c r="AA314" s="23"/>
      <c r="AB314" s="23"/>
    </row>
    <row r="315" spans="2:28" ht="15" customHeight="1">
      <c r="B315" s="55">
        <v>2731</v>
      </c>
      <c r="C315" s="108" t="s">
        <v>177</v>
      </c>
      <c r="D315" s="109">
        <v>3</v>
      </c>
      <c r="E315" s="109">
        <v>1</v>
      </c>
      <c r="F315" s="110"/>
      <c r="G315" s="117" t="s">
        <v>668</v>
      </c>
      <c r="H315" s="112" t="s">
        <v>410</v>
      </c>
      <c r="I315" s="113">
        <f t="shared" si="9"/>
        <v>0</v>
      </c>
      <c r="J315" s="45">
        <v>0</v>
      </c>
      <c r="K315" s="45">
        <v>0</v>
      </c>
      <c r="Y315" s="23"/>
      <c r="Z315" s="23"/>
      <c r="AA315" s="23"/>
      <c r="AB315" s="23"/>
    </row>
    <row r="316" spans="2:28" ht="40.5">
      <c r="B316" s="55"/>
      <c r="C316" s="108"/>
      <c r="D316" s="109"/>
      <c r="E316" s="109"/>
      <c r="F316" s="110"/>
      <c r="G316" s="117" t="s">
        <v>975</v>
      </c>
      <c r="H316" s="112"/>
      <c r="I316" s="113">
        <f t="shared" si="9"/>
        <v>0</v>
      </c>
      <c r="J316" s="45"/>
      <c r="K316" s="45"/>
      <c r="Y316" s="23"/>
      <c r="Z316" s="23"/>
      <c r="AA316" s="23"/>
      <c r="AB316" s="23"/>
    </row>
    <row r="317" spans="2:28" ht="24.75" customHeight="1">
      <c r="B317" s="55">
        <v>2732</v>
      </c>
      <c r="C317" s="108" t="s">
        <v>177</v>
      </c>
      <c r="D317" s="109">
        <v>3</v>
      </c>
      <c r="E317" s="109">
        <v>2</v>
      </c>
      <c r="F317" s="110"/>
      <c r="G317" s="117" t="s">
        <v>669</v>
      </c>
      <c r="H317" s="112" t="s">
        <v>411</v>
      </c>
      <c r="I317" s="113">
        <f t="shared" si="9"/>
        <v>0</v>
      </c>
      <c r="J317" s="45">
        <v>0</v>
      </c>
      <c r="K317" s="45">
        <v>0</v>
      </c>
      <c r="Y317" s="23"/>
      <c r="Z317" s="23"/>
      <c r="AA317" s="23"/>
      <c r="AB317" s="23"/>
    </row>
    <row r="318" spans="2:28" ht="40.5">
      <c r="B318" s="55"/>
      <c r="C318" s="108"/>
      <c r="D318" s="109"/>
      <c r="E318" s="109"/>
      <c r="F318" s="110"/>
      <c r="G318" s="117" t="s">
        <v>975</v>
      </c>
      <c r="H318" s="112"/>
      <c r="I318" s="113">
        <f t="shared" si="9"/>
        <v>0</v>
      </c>
      <c r="J318" s="45"/>
      <c r="K318" s="45"/>
      <c r="Y318" s="23"/>
      <c r="Z318" s="23"/>
      <c r="AA318" s="23"/>
      <c r="AB318" s="23"/>
    </row>
    <row r="319" spans="2:28" ht="25.5" customHeight="1">
      <c r="B319" s="55">
        <v>2733</v>
      </c>
      <c r="C319" s="108" t="s">
        <v>177</v>
      </c>
      <c r="D319" s="109">
        <v>3</v>
      </c>
      <c r="E319" s="109">
        <v>3</v>
      </c>
      <c r="F319" s="110"/>
      <c r="G319" s="117" t="s">
        <v>670</v>
      </c>
      <c r="H319" s="112" t="s">
        <v>412</v>
      </c>
      <c r="I319" s="113">
        <f t="shared" si="9"/>
        <v>0</v>
      </c>
      <c r="J319" s="45">
        <v>0</v>
      </c>
      <c r="K319" s="45">
        <v>0</v>
      </c>
      <c r="Y319" s="23"/>
      <c r="Z319" s="23"/>
      <c r="AA319" s="23"/>
      <c r="AB319" s="23"/>
    </row>
    <row r="320" spans="2:28" ht="40.5">
      <c r="B320" s="55"/>
      <c r="C320" s="108"/>
      <c r="D320" s="109"/>
      <c r="E320" s="109"/>
      <c r="F320" s="110"/>
      <c r="G320" s="117" t="s">
        <v>975</v>
      </c>
      <c r="H320" s="112"/>
      <c r="I320" s="113">
        <f t="shared" si="9"/>
        <v>0</v>
      </c>
      <c r="J320" s="45"/>
      <c r="K320" s="45"/>
      <c r="Y320" s="23"/>
      <c r="Z320" s="23"/>
      <c r="AA320" s="23"/>
      <c r="AB320" s="23"/>
    </row>
    <row r="321" spans="2:28" ht="27">
      <c r="B321" s="55">
        <v>2734</v>
      </c>
      <c r="C321" s="108" t="s">
        <v>177</v>
      </c>
      <c r="D321" s="109">
        <v>3</v>
      </c>
      <c r="E321" s="109">
        <v>4</v>
      </c>
      <c r="F321" s="110"/>
      <c r="G321" s="117" t="s">
        <v>671</v>
      </c>
      <c r="H321" s="112" t="s">
        <v>413</v>
      </c>
      <c r="I321" s="113">
        <f t="shared" si="9"/>
        <v>0</v>
      </c>
      <c r="J321" s="45">
        <v>0</v>
      </c>
      <c r="K321" s="45">
        <v>0</v>
      </c>
      <c r="Y321" s="23"/>
      <c r="Z321" s="23"/>
      <c r="AA321" s="23"/>
      <c r="AB321" s="23"/>
    </row>
    <row r="322" spans="2:28" ht="40.5">
      <c r="B322" s="55"/>
      <c r="C322" s="108"/>
      <c r="D322" s="109"/>
      <c r="E322" s="109"/>
      <c r="F322" s="110"/>
      <c r="G322" s="117" t="s">
        <v>975</v>
      </c>
      <c r="H322" s="112"/>
      <c r="I322" s="113">
        <f t="shared" si="9"/>
        <v>0</v>
      </c>
      <c r="J322" s="45"/>
      <c r="K322" s="45"/>
      <c r="Y322" s="23"/>
      <c r="Z322" s="23"/>
      <c r="AA322" s="23"/>
      <c r="AB322" s="23"/>
    </row>
    <row r="323" spans="2:28" ht="27">
      <c r="B323" s="55">
        <v>2740</v>
      </c>
      <c r="C323" s="118" t="s">
        <v>177</v>
      </c>
      <c r="D323" s="119">
        <v>4</v>
      </c>
      <c r="E323" s="119">
        <v>0</v>
      </c>
      <c r="F323" s="120"/>
      <c r="G323" s="121" t="s">
        <v>672</v>
      </c>
      <c r="H323" s="122" t="s">
        <v>0</v>
      </c>
      <c r="I323" s="113">
        <f t="shared" si="9"/>
        <v>0</v>
      </c>
      <c r="J323" s="45">
        <f>SUM(J324)</f>
        <v>0</v>
      </c>
      <c r="K323" s="45">
        <f>SUM(K324)</f>
        <v>0</v>
      </c>
      <c r="Y323" s="23"/>
      <c r="Z323" s="23"/>
      <c r="AA323" s="23"/>
      <c r="AB323" s="23"/>
    </row>
    <row r="324" spans="2:28" ht="15" customHeight="1">
      <c r="B324" s="55">
        <v>2741</v>
      </c>
      <c r="C324" s="108" t="s">
        <v>177</v>
      </c>
      <c r="D324" s="109">
        <v>4</v>
      </c>
      <c r="E324" s="109">
        <v>1</v>
      </c>
      <c r="F324" s="110"/>
      <c r="G324" s="117" t="s">
        <v>673</v>
      </c>
      <c r="H324" s="206" t="s">
        <v>1</v>
      </c>
      <c r="I324" s="113">
        <f t="shared" si="9"/>
        <v>0</v>
      </c>
      <c r="J324" s="45">
        <v>0</v>
      </c>
      <c r="K324" s="45">
        <v>0</v>
      </c>
      <c r="Y324" s="23"/>
      <c r="Z324" s="23"/>
      <c r="AA324" s="23"/>
      <c r="AB324" s="23"/>
    </row>
    <row r="325" spans="2:28" ht="40.5">
      <c r="B325" s="55"/>
      <c r="C325" s="108"/>
      <c r="D325" s="109"/>
      <c r="E325" s="109"/>
      <c r="F325" s="110"/>
      <c r="G325" s="117" t="s">
        <v>975</v>
      </c>
      <c r="H325" s="112"/>
      <c r="I325" s="113">
        <f t="shared" si="9"/>
        <v>0</v>
      </c>
      <c r="J325" s="45"/>
      <c r="K325" s="45"/>
      <c r="Y325" s="23"/>
      <c r="Z325" s="23"/>
      <c r="AA325" s="23"/>
      <c r="AB325" s="23"/>
    </row>
    <row r="326" spans="2:28" ht="27">
      <c r="B326" s="55">
        <v>2750</v>
      </c>
      <c r="C326" s="118" t="s">
        <v>177</v>
      </c>
      <c r="D326" s="119">
        <v>5</v>
      </c>
      <c r="E326" s="119">
        <v>0</v>
      </c>
      <c r="F326" s="120"/>
      <c r="G326" s="121" t="s">
        <v>985</v>
      </c>
      <c r="H326" s="122" t="s">
        <v>2</v>
      </c>
      <c r="I326" s="113">
        <f t="shared" si="9"/>
        <v>0</v>
      </c>
      <c r="J326" s="45">
        <f>SUM(J327)</f>
        <v>0</v>
      </c>
      <c r="K326" s="45">
        <f>SUM(K327)</f>
        <v>0</v>
      </c>
      <c r="Y326" s="23"/>
      <c r="Z326" s="23"/>
      <c r="AA326" s="23"/>
      <c r="AB326" s="23"/>
    </row>
    <row r="327" spans="2:28" ht="27">
      <c r="B327" s="55">
        <v>2751</v>
      </c>
      <c r="C327" s="108" t="s">
        <v>177</v>
      </c>
      <c r="D327" s="109">
        <v>5</v>
      </c>
      <c r="E327" s="109">
        <v>1</v>
      </c>
      <c r="F327" s="110"/>
      <c r="G327" s="117" t="s">
        <v>675</v>
      </c>
      <c r="H327" s="206" t="s">
        <v>2</v>
      </c>
      <c r="I327" s="113">
        <f t="shared" si="9"/>
        <v>0</v>
      </c>
      <c r="J327" s="45">
        <v>0</v>
      </c>
      <c r="K327" s="45">
        <v>0</v>
      </c>
      <c r="Y327" s="23"/>
      <c r="Z327" s="23"/>
      <c r="AA327" s="23"/>
      <c r="AB327" s="23"/>
    </row>
    <row r="328" spans="2:28" ht="40.5">
      <c r="B328" s="55"/>
      <c r="C328" s="108"/>
      <c r="D328" s="109"/>
      <c r="E328" s="109"/>
      <c r="F328" s="110"/>
      <c r="G328" s="117" t="s">
        <v>975</v>
      </c>
      <c r="H328" s="112"/>
      <c r="I328" s="113">
        <f t="shared" si="9"/>
        <v>0</v>
      </c>
      <c r="J328" s="45"/>
      <c r="K328" s="45"/>
      <c r="Y328" s="23"/>
      <c r="Z328" s="23"/>
      <c r="AA328" s="23"/>
      <c r="AB328" s="23"/>
    </row>
    <row r="329" spans="2:28" ht="27">
      <c r="B329" s="55">
        <v>2760</v>
      </c>
      <c r="C329" s="118" t="s">
        <v>177</v>
      </c>
      <c r="D329" s="119">
        <v>6</v>
      </c>
      <c r="E329" s="119">
        <v>0</v>
      </c>
      <c r="F329" s="120"/>
      <c r="G329" s="121" t="s">
        <v>676</v>
      </c>
      <c r="H329" s="122" t="s">
        <v>3</v>
      </c>
      <c r="I329" s="113">
        <f t="shared" si="9"/>
        <v>400</v>
      </c>
      <c r="J329" s="45">
        <f>SUM(J330+J332)</f>
        <v>400</v>
      </c>
      <c r="K329" s="45">
        <f>SUM(K330+K332)</f>
        <v>0</v>
      </c>
      <c r="Y329" s="23"/>
      <c r="Z329" s="23"/>
      <c r="AA329" s="23"/>
      <c r="AB329" s="23"/>
    </row>
    <row r="330" spans="2:28" ht="27">
      <c r="B330" s="55">
        <v>2761</v>
      </c>
      <c r="C330" s="108" t="s">
        <v>177</v>
      </c>
      <c r="D330" s="109">
        <v>6</v>
      </c>
      <c r="E330" s="109">
        <v>1</v>
      </c>
      <c r="F330" s="110"/>
      <c r="G330" s="117" t="s">
        <v>677</v>
      </c>
      <c r="H330" s="122"/>
      <c r="I330" s="113">
        <f t="shared" si="9"/>
        <v>0</v>
      </c>
      <c r="J330" s="45">
        <v>0</v>
      </c>
      <c r="K330" s="45">
        <v>0</v>
      </c>
      <c r="Y330" s="23"/>
      <c r="Z330" s="23"/>
      <c r="AA330" s="23"/>
      <c r="AB330" s="23"/>
    </row>
    <row r="331" spans="2:28" ht="40.5">
      <c r="B331" s="55"/>
      <c r="C331" s="108"/>
      <c r="D331" s="109"/>
      <c r="E331" s="109"/>
      <c r="F331" s="110"/>
      <c r="G331" s="117" t="s">
        <v>975</v>
      </c>
      <c r="H331" s="112"/>
      <c r="I331" s="113">
        <f t="shared" si="9"/>
        <v>0</v>
      </c>
      <c r="J331" s="45"/>
      <c r="K331" s="45"/>
      <c r="Y331" s="23"/>
      <c r="Z331" s="23"/>
      <c r="AA331" s="23"/>
      <c r="AB331" s="23"/>
    </row>
    <row r="332" spans="2:28" ht="15" customHeight="1">
      <c r="B332" s="55">
        <v>2762</v>
      </c>
      <c r="C332" s="108" t="s">
        <v>177</v>
      </c>
      <c r="D332" s="109">
        <v>6</v>
      </c>
      <c r="E332" s="109">
        <v>2</v>
      </c>
      <c r="F332" s="110"/>
      <c r="G332" s="117" t="s">
        <v>678</v>
      </c>
      <c r="H332" s="206" t="s">
        <v>4</v>
      </c>
      <c r="I332" s="113">
        <f t="shared" si="9"/>
        <v>400</v>
      </c>
      <c r="J332" s="45">
        <f>J334</f>
        <v>400</v>
      </c>
      <c r="K332" s="45">
        <v>0</v>
      </c>
      <c r="Y332" s="23"/>
      <c r="Z332" s="23"/>
      <c r="AA332" s="23"/>
      <c r="AB332" s="23"/>
    </row>
    <row r="333" spans="2:28" ht="40.5">
      <c r="B333" s="55"/>
      <c r="C333" s="108"/>
      <c r="D333" s="109"/>
      <c r="E333" s="109"/>
      <c r="F333" s="110"/>
      <c r="G333" s="117" t="s">
        <v>975</v>
      </c>
      <c r="H333" s="112"/>
      <c r="I333" s="113">
        <f t="shared" si="9"/>
        <v>0</v>
      </c>
      <c r="J333" s="45"/>
      <c r="K333" s="45"/>
      <c r="Y333" s="23"/>
      <c r="Z333" s="23"/>
      <c r="AA333" s="23"/>
      <c r="AB333" s="23"/>
    </row>
    <row r="334" spans="2:28" s="114" customFormat="1" ht="39.75" customHeight="1">
      <c r="B334" s="55"/>
      <c r="C334" s="108"/>
      <c r="D334" s="109"/>
      <c r="E334" s="109"/>
      <c r="F334" s="110">
        <v>4638</v>
      </c>
      <c r="G334" s="128" t="s">
        <v>821</v>
      </c>
      <c r="H334" s="112"/>
      <c r="I334" s="45">
        <f>J334</f>
        <v>400</v>
      </c>
      <c r="J334" s="45">
        <v>400</v>
      </c>
      <c r="K334" s="45"/>
      <c r="L334" s="93"/>
      <c r="M334" s="93"/>
      <c r="Y334" s="40"/>
      <c r="Z334" s="40"/>
      <c r="AA334" s="40"/>
      <c r="AB334" s="40"/>
    </row>
    <row r="335" spans="2:28" s="30" customFormat="1" ht="40.5" customHeight="1">
      <c r="B335" s="81">
        <v>2800</v>
      </c>
      <c r="C335" s="118" t="s">
        <v>178</v>
      </c>
      <c r="D335" s="119">
        <v>0</v>
      </c>
      <c r="E335" s="119">
        <v>0</v>
      </c>
      <c r="F335" s="120"/>
      <c r="G335" s="212" t="s">
        <v>1003</v>
      </c>
      <c r="H335" s="208" t="s">
        <v>5</v>
      </c>
      <c r="I335" s="113">
        <f t="shared" si="9"/>
        <v>5085</v>
      </c>
      <c r="J335" s="113">
        <f>SUM(J336+J350+J365+J373+J383+J386)</f>
        <v>5085</v>
      </c>
      <c r="K335" s="113">
        <f>SUM(K336+K342+K365+K373+K383+K386)</f>
        <v>0</v>
      </c>
      <c r="L335" s="260"/>
      <c r="M335" s="260"/>
      <c r="Y335" s="36"/>
      <c r="Z335" s="36"/>
      <c r="AA335" s="36"/>
      <c r="AB335" s="36"/>
    </row>
    <row r="336" spans="2:28" ht="15" customHeight="1">
      <c r="B336" s="55">
        <v>2810</v>
      </c>
      <c r="C336" s="108" t="s">
        <v>178</v>
      </c>
      <c r="D336" s="109">
        <v>1</v>
      </c>
      <c r="E336" s="109">
        <v>0</v>
      </c>
      <c r="F336" s="110"/>
      <c r="G336" s="121" t="s">
        <v>680</v>
      </c>
      <c r="H336" s="122" t="s">
        <v>6</v>
      </c>
      <c r="I336" s="113">
        <f t="shared" si="9"/>
        <v>250</v>
      </c>
      <c r="J336" s="45">
        <f>SUM(J337)</f>
        <v>250</v>
      </c>
      <c r="K336" s="45">
        <f>SUM(K337)</f>
        <v>0</v>
      </c>
      <c r="Y336" s="23"/>
      <c r="Z336" s="23"/>
      <c r="AA336" s="23"/>
      <c r="AB336" s="23"/>
    </row>
    <row r="337" spans="2:28" ht="15" customHeight="1">
      <c r="B337" s="55">
        <v>2811</v>
      </c>
      <c r="C337" s="108" t="s">
        <v>178</v>
      </c>
      <c r="D337" s="109">
        <v>1</v>
      </c>
      <c r="E337" s="109">
        <v>1</v>
      </c>
      <c r="F337" s="110"/>
      <c r="G337" s="117" t="s">
        <v>681</v>
      </c>
      <c r="H337" s="206" t="s">
        <v>7</v>
      </c>
      <c r="I337" s="113">
        <f t="shared" si="9"/>
        <v>250</v>
      </c>
      <c r="J337" s="45">
        <f>J341</f>
        <v>250</v>
      </c>
      <c r="K337" s="45">
        <f>SUM(K339:K340)</f>
        <v>0</v>
      </c>
      <c r="Y337" s="23"/>
      <c r="Z337" s="23"/>
      <c r="AA337" s="23"/>
      <c r="AB337" s="23"/>
    </row>
    <row r="338" spans="2:28" ht="40.5">
      <c r="B338" s="55"/>
      <c r="C338" s="108"/>
      <c r="D338" s="109"/>
      <c r="E338" s="109"/>
      <c r="F338" s="110"/>
      <c r="G338" s="117" t="s">
        <v>975</v>
      </c>
      <c r="H338" s="112"/>
      <c r="I338" s="113">
        <f t="shared" si="9"/>
        <v>0</v>
      </c>
      <c r="J338" s="45"/>
      <c r="K338" s="45"/>
      <c r="Y338" s="23"/>
      <c r="Z338" s="23"/>
      <c r="AA338" s="23"/>
      <c r="AB338" s="23"/>
    </row>
    <row r="339" spans="2:28" ht="15" customHeight="1" hidden="1">
      <c r="B339" s="55"/>
      <c r="C339" s="108"/>
      <c r="D339" s="109"/>
      <c r="E339" s="109"/>
      <c r="F339" s="110">
        <v>4239</v>
      </c>
      <c r="G339" s="115" t="s">
        <v>781</v>
      </c>
      <c r="H339" s="112"/>
      <c r="I339" s="113">
        <f t="shared" si="9"/>
        <v>0</v>
      </c>
      <c r="J339" s="45"/>
      <c r="K339" s="45">
        <v>0</v>
      </c>
      <c r="Y339" s="23"/>
      <c r="Z339" s="23"/>
      <c r="AA339" s="23"/>
      <c r="AB339" s="23"/>
    </row>
    <row r="340" spans="2:28" ht="27" hidden="1">
      <c r="B340" s="55"/>
      <c r="C340" s="108"/>
      <c r="D340" s="109"/>
      <c r="E340" s="109"/>
      <c r="F340" s="110">
        <v>4727</v>
      </c>
      <c r="G340" s="115" t="s">
        <v>838</v>
      </c>
      <c r="H340" s="112"/>
      <c r="I340" s="45">
        <f t="shared" si="9"/>
        <v>0</v>
      </c>
      <c r="J340" s="45"/>
      <c r="K340" s="45">
        <v>0</v>
      </c>
      <c r="Y340" s="23"/>
      <c r="Z340" s="23"/>
      <c r="AA340" s="23"/>
      <c r="AB340" s="23"/>
    </row>
    <row r="341" spans="2:28" ht="17.25">
      <c r="B341" s="55"/>
      <c r="C341" s="108"/>
      <c r="D341" s="109"/>
      <c r="E341" s="109"/>
      <c r="F341" s="110">
        <v>4239</v>
      </c>
      <c r="G341" s="115" t="s">
        <v>781</v>
      </c>
      <c r="H341" s="112"/>
      <c r="I341" s="45">
        <f>J341</f>
        <v>250</v>
      </c>
      <c r="J341" s="45">
        <v>250</v>
      </c>
      <c r="K341" s="45"/>
      <c r="Y341" s="23"/>
      <c r="Z341" s="23"/>
      <c r="AA341" s="23"/>
      <c r="AB341" s="23"/>
    </row>
    <row r="342" spans="2:28" s="114" customFormat="1" ht="15" customHeight="1">
      <c r="B342" s="55">
        <v>2820</v>
      </c>
      <c r="C342" s="118" t="s">
        <v>178</v>
      </c>
      <c r="D342" s="119">
        <v>2</v>
      </c>
      <c r="E342" s="119">
        <v>0</v>
      </c>
      <c r="F342" s="120"/>
      <c r="G342" s="121" t="s">
        <v>682</v>
      </c>
      <c r="H342" s="122" t="s">
        <v>8</v>
      </c>
      <c r="I342" s="113">
        <f t="shared" si="9"/>
        <v>3574</v>
      </c>
      <c r="J342" s="45">
        <f>SUM(J343,J346,J348,J350,J357,J359,J361)</f>
        <v>3574</v>
      </c>
      <c r="K342" s="45">
        <f>SUM(K343,K346,K348,K350,K357,K359,K361)</f>
        <v>0</v>
      </c>
      <c r="L342" s="93"/>
      <c r="M342" s="93"/>
      <c r="Y342" s="40"/>
      <c r="Z342" s="40"/>
      <c r="AA342" s="40"/>
      <c r="AB342" s="40"/>
    </row>
    <row r="343" spans="2:28" ht="15" customHeight="1">
      <c r="B343" s="55">
        <v>2821</v>
      </c>
      <c r="C343" s="108" t="s">
        <v>178</v>
      </c>
      <c r="D343" s="109">
        <v>2</v>
      </c>
      <c r="E343" s="109">
        <v>1</v>
      </c>
      <c r="F343" s="110"/>
      <c r="G343" s="117" t="s">
        <v>683</v>
      </c>
      <c r="H343" s="122"/>
      <c r="I343" s="113">
        <f aca="true" t="shared" si="10" ref="I343:I386">SUM(J343:K343)</f>
        <v>0</v>
      </c>
      <c r="J343" s="45">
        <f>SUM(J345)</f>
        <v>0</v>
      </c>
      <c r="K343" s="45"/>
      <c r="Y343" s="23"/>
      <c r="Z343" s="23"/>
      <c r="AA343" s="23"/>
      <c r="AB343" s="23"/>
    </row>
    <row r="344" spans="2:28" ht="40.5">
      <c r="B344" s="55"/>
      <c r="C344" s="108"/>
      <c r="D344" s="109"/>
      <c r="E344" s="109"/>
      <c r="F344" s="110"/>
      <c r="G344" s="117" t="s">
        <v>975</v>
      </c>
      <c r="H344" s="112"/>
      <c r="I344" s="113">
        <f t="shared" si="10"/>
        <v>0</v>
      </c>
      <c r="J344" s="45"/>
      <c r="K344" s="45"/>
      <c r="Y344" s="23"/>
      <c r="Z344" s="23"/>
      <c r="AA344" s="23"/>
      <c r="AB344" s="23"/>
    </row>
    <row r="345" spans="2:28" ht="17.25" hidden="1">
      <c r="B345" s="55"/>
      <c r="C345" s="108"/>
      <c r="D345" s="109"/>
      <c r="E345" s="109"/>
      <c r="F345" s="266" t="s">
        <v>260</v>
      </c>
      <c r="G345" s="115" t="s">
        <v>131</v>
      </c>
      <c r="H345" s="112"/>
      <c r="I345" s="113">
        <f>SUM(J345:K345)</f>
        <v>0</v>
      </c>
      <c r="J345" s="113">
        <v>0</v>
      </c>
      <c r="K345" s="45">
        <v>0</v>
      </c>
      <c r="Y345" s="23"/>
      <c r="Z345" s="23"/>
      <c r="AA345" s="23"/>
      <c r="AB345" s="23"/>
    </row>
    <row r="346" spans="2:28" ht="15" customHeight="1">
      <c r="B346" s="55">
        <v>2822</v>
      </c>
      <c r="C346" s="108" t="s">
        <v>178</v>
      </c>
      <c r="D346" s="109">
        <v>2</v>
      </c>
      <c r="E346" s="109">
        <v>2</v>
      </c>
      <c r="F346" s="110"/>
      <c r="G346" s="117" t="s">
        <v>684</v>
      </c>
      <c r="H346" s="122"/>
      <c r="I346" s="113">
        <f t="shared" si="10"/>
        <v>0</v>
      </c>
      <c r="J346" s="45">
        <v>0</v>
      </c>
      <c r="K346" s="45">
        <v>0</v>
      </c>
      <c r="Y346" s="23"/>
      <c r="Z346" s="23"/>
      <c r="AA346" s="23"/>
      <c r="AB346" s="23"/>
    </row>
    <row r="347" spans="2:28" ht="40.5">
      <c r="B347" s="55"/>
      <c r="C347" s="108"/>
      <c r="D347" s="109"/>
      <c r="E347" s="109"/>
      <c r="F347" s="110"/>
      <c r="G347" s="117" t="s">
        <v>975</v>
      </c>
      <c r="H347" s="112"/>
      <c r="I347" s="113">
        <f t="shared" si="10"/>
        <v>0</v>
      </c>
      <c r="J347" s="45"/>
      <c r="K347" s="45"/>
      <c r="Y347" s="23"/>
      <c r="Z347" s="23"/>
      <c r="AA347" s="23"/>
      <c r="AB347" s="23"/>
    </row>
    <row r="348" spans="2:28" ht="15" customHeight="1">
      <c r="B348" s="55">
        <v>2823</v>
      </c>
      <c r="C348" s="108" t="s">
        <v>178</v>
      </c>
      <c r="D348" s="109">
        <v>2</v>
      </c>
      <c r="E348" s="109">
        <v>3</v>
      </c>
      <c r="F348" s="110"/>
      <c r="G348" s="117" t="s">
        <v>685</v>
      </c>
      <c r="H348" s="206" t="s">
        <v>9</v>
      </c>
      <c r="I348" s="113">
        <f t="shared" si="10"/>
        <v>0</v>
      </c>
      <c r="J348" s="45">
        <v>0</v>
      </c>
      <c r="K348" s="45">
        <v>0</v>
      </c>
      <c r="Y348" s="23"/>
      <c r="Z348" s="23"/>
      <c r="AA348" s="23"/>
      <c r="AB348" s="23"/>
    </row>
    <row r="349" spans="2:28" ht="40.5">
      <c r="B349" s="55"/>
      <c r="C349" s="108"/>
      <c r="D349" s="109"/>
      <c r="E349" s="109"/>
      <c r="F349" s="110"/>
      <c r="G349" s="117" t="s">
        <v>975</v>
      </c>
      <c r="H349" s="112"/>
      <c r="I349" s="113">
        <f t="shared" si="10"/>
        <v>0</v>
      </c>
      <c r="J349" s="45"/>
      <c r="K349" s="45"/>
      <c r="Y349" s="23"/>
      <c r="Z349" s="23"/>
      <c r="AA349" s="23"/>
      <c r="AB349" s="23"/>
    </row>
    <row r="350" spans="2:28" ht="15" customHeight="1">
      <c r="B350" s="55">
        <v>2824</v>
      </c>
      <c r="C350" s="108" t="s">
        <v>178</v>
      </c>
      <c r="D350" s="109">
        <v>2</v>
      </c>
      <c r="E350" s="109">
        <v>4</v>
      </c>
      <c r="F350" s="110"/>
      <c r="G350" s="117" t="s">
        <v>686</v>
      </c>
      <c r="H350" s="206"/>
      <c r="I350" s="113">
        <f t="shared" si="10"/>
        <v>3574</v>
      </c>
      <c r="J350" s="45">
        <f>J352+J353+J354+J355+J356</f>
        <v>3574</v>
      </c>
      <c r="K350" s="45">
        <f>SUM(K353)</f>
        <v>0</v>
      </c>
      <c r="Y350" s="23"/>
      <c r="Z350" s="23"/>
      <c r="AA350" s="23"/>
      <c r="AB350" s="23"/>
    </row>
    <row r="351" spans="2:28" ht="40.5">
      <c r="B351" s="55"/>
      <c r="C351" s="108"/>
      <c r="D351" s="109"/>
      <c r="E351" s="109"/>
      <c r="F351" s="110"/>
      <c r="G351" s="117" t="s">
        <v>975</v>
      </c>
      <c r="H351" s="112"/>
      <c r="I351" s="113">
        <f t="shared" si="10"/>
        <v>0</v>
      </c>
      <c r="J351" s="45"/>
      <c r="K351" s="45"/>
      <c r="Y351" s="23"/>
      <c r="Z351" s="23"/>
      <c r="AA351" s="23"/>
      <c r="AB351" s="23"/>
    </row>
    <row r="352" spans="2:28" ht="17.25">
      <c r="B352" s="55"/>
      <c r="C352" s="108"/>
      <c r="D352" s="109"/>
      <c r="E352" s="109"/>
      <c r="F352" s="110">
        <v>4216</v>
      </c>
      <c r="G352" s="115" t="s">
        <v>767</v>
      </c>
      <c r="H352" s="112"/>
      <c r="I352" s="113">
        <f>J352</f>
        <v>150</v>
      </c>
      <c r="J352" s="45">
        <v>150</v>
      </c>
      <c r="K352" s="45"/>
      <c r="Y352" s="23"/>
      <c r="Z352" s="23"/>
      <c r="AA352" s="23"/>
      <c r="AB352" s="23"/>
    </row>
    <row r="353" spans="2:28" ht="15" customHeight="1">
      <c r="B353" s="55"/>
      <c r="C353" s="108"/>
      <c r="D353" s="109"/>
      <c r="E353" s="109"/>
      <c r="F353" s="110">
        <v>4239</v>
      </c>
      <c r="G353" s="115" t="s">
        <v>781</v>
      </c>
      <c r="H353" s="112"/>
      <c r="I353" s="113">
        <f t="shared" si="10"/>
        <v>1750</v>
      </c>
      <c r="J353" s="45">
        <v>1750</v>
      </c>
      <c r="K353" s="45">
        <v>0</v>
      </c>
      <c r="Y353" s="23"/>
      <c r="Z353" s="23"/>
      <c r="AA353" s="23"/>
      <c r="AB353" s="23"/>
    </row>
    <row r="354" spans="2:28" ht="15" customHeight="1">
      <c r="B354" s="55"/>
      <c r="C354" s="108"/>
      <c r="D354" s="109"/>
      <c r="E354" s="109"/>
      <c r="F354" s="110">
        <v>4269</v>
      </c>
      <c r="G354" s="115" t="s">
        <v>986</v>
      </c>
      <c r="H354" s="112"/>
      <c r="I354" s="113">
        <f t="shared" si="10"/>
        <v>950</v>
      </c>
      <c r="J354" s="45">
        <v>950</v>
      </c>
      <c r="K354" s="45"/>
      <c r="Y354" s="23"/>
      <c r="Z354" s="23"/>
      <c r="AA354" s="23"/>
      <c r="AB354" s="23"/>
    </row>
    <row r="355" spans="2:28" ht="15" customHeight="1">
      <c r="B355" s="55"/>
      <c r="C355" s="108"/>
      <c r="D355" s="109"/>
      <c r="E355" s="109"/>
      <c r="F355" s="110">
        <v>4639</v>
      </c>
      <c r="G355" s="60" t="s">
        <v>987</v>
      </c>
      <c r="H355" s="112"/>
      <c r="I355" s="45">
        <f>J355</f>
        <v>700</v>
      </c>
      <c r="J355" s="45">
        <v>700</v>
      </c>
      <c r="K355" s="45"/>
      <c r="Y355" s="23"/>
      <c r="Z355" s="23"/>
      <c r="AA355" s="23"/>
      <c r="AB355" s="23"/>
    </row>
    <row r="356" spans="2:28" ht="30" customHeight="1">
      <c r="B356" s="55"/>
      <c r="C356" s="108"/>
      <c r="D356" s="109"/>
      <c r="E356" s="109"/>
      <c r="F356" s="110">
        <v>4819</v>
      </c>
      <c r="G356" s="115" t="s">
        <v>845</v>
      </c>
      <c r="H356" s="112"/>
      <c r="I356" s="45">
        <f>J356</f>
        <v>24</v>
      </c>
      <c r="J356" s="45">
        <v>24</v>
      </c>
      <c r="K356" s="45"/>
      <c r="Y356" s="23"/>
      <c r="Z356" s="23"/>
      <c r="AA356" s="23"/>
      <c r="AB356" s="23"/>
    </row>
    <row r="357" spans="2:28" ht="15" customHeight="1">
      <c r="B357" s="55">
        <v>2825</v>
      </c>
      <c r="C357" s="108" t="s">
        <v>178</v>
      </c>
      <c r="D357" s="109">
        <v>2</v>
      </c>
      <c r="E357" s="109">
        <v>5</v>
      </c>
      <c r="F357" s="110"/>
      <c r="G357" s="117" t="s">
        <v>687</v>
      </c>
      <c r="H357" s="206"/>
      <c r="I357" s="113">
        <f t="shared" si="10"/>
        <v>0</v>
      </c>
      <c r="J357" s="45">
        <v>0</v>
      </c>
      <c r="K357" s="45">
        <v>0</v>
      </c>
      <c r="Y357" s="23"/>
      <c r="Z357" s="23"/>
      <c r="AA357" s="23"/>
      <c r="AB357" s="23"/>
    </row>
    <row r="358" spans="2:28" ht="40.5">
      <c r="B358" s="55"/>
      <c r="C358" s="108"/>
      <c r="D358" s="109"/>
      <c r="E358" s="109"/>
      <c r="F358" s="110"/>
      <c r="G358" s="117" t="s">
        <v>975</v>
      </c>
      <c r="H358" s="112"/>
      <c r="I358" s="113">
        <f t="shared" si="10"/>
        <v>0</v>
      </c>
      <c r="J358" s="45"/>
      <c r="K358" s="45"/>
      <c r="Y358" s="23"/>
      <c r="Z358" s="23"/>
      <c r="AA358" s="23"/>
      <c r="AB358" s="23"/>
    </row>
    <row r="359" spans="2:28" ht="15" customHeight="1">
      <c r="B359" s="55">
        <v>2826</v>
      </c>
      <c r="C359" s="108" t="s">
        <v>178</v>
      </c>
      <c r="D359" s="109">
        <v>2</v>
      </c>
      <c r="E359" s="109">
        <v>6</v>
      </c>
      <c r="F359" s="110"/>
      <c r="G359" s="117" t="s">
        <v>688</v>
      </c>
      <c r="H359" s="206"/>
      <c r="I359" s="113">
        <f t="shared" si="10"/>
        <v>0</v>
      </c>
      <c r="J359" s="45">
        <v>0</v>
      </c>
      <c r="K359" s="45">
        <v>0</v>
      </c>
      <c r="Y359" s="23"/>
      <c r="Z359" s="23"/>
      <c r="AA359" s="23"/>
      <c r="AB359" s="23"/>
    </row>
    <row r="360" spans="2:28" ht="40.5">
      <c r="B360" s="55"/>
      <c r="C360" s="108"/>
      <c r="D360" s="109"/>
      <c r="E360" s="109"/>
      <c r="F360" s="110"/>
      <c r="G360" s="117" t="s">
        <v>975</v>
      </c>
      <c r="H360" s="112"/>
      <c r="I360" s="113">
        <f t="shared" si="10"/>
        <v>0</v>
      </c>
      <c r="J360" s="45"/>
      <c r="K360" s="45"/>
      <c r="Y360" s="23"/>
      <c r="Z360" s="23"/>
      <c r="AA360" s="23"/>
      <c r="AB360" s="23"/>
    </row>
    <row r="361" spans="2:28" ht="27">
      <c r="B361" s="55">
        <v>2827</v>
      </c>
      <c r="C361" s="108" t="s">
        <v>178</v>
      </c>
      <c r="D361" s="109">
        <v>2</v>
      </c>
      <c r="E361" s="109">
        <v>7</v>
      </c>
      <c r="F361" s="110"/>
      <c r="G361" s="117" t="s">
        <v>689</v>
      </c>
      <c r="H361" s="206"/>
      <c r="I361" s="45">
        <f t="shared" si="10"/>
        <v>0</v>
      </c>
      <c r="J361" s="45">
        <f>J364</f>
        <v>0</v>
      </c>
      <c r="K361" s="45">
        <f>SUM(K363)</f>
        <v>0</v>
      </c>
      <c r="Y361" s="23"/>
      <c r="Z361" s="23"/>
      <c r="AA361" s="23"/>
      <c r="AB361" s="23"/>
    </row>
    <row r="362" spans="2:28" ht="40.5">
      <c r="B362" s="55"/>
      <c r="C362" s="108"/>
      <c r="D362" s="109"/>
      <c r="E362" s="109"/>
      <c r="F362" s="110"/>
      <c r="G362" s="117" t="s">
        <v>975</v>
      </c>
      <c r="H362" s="112"/>
      <c r="I362" s="113">
        <f t="shared" si="10"/>
        <v>0</v>
      </c>
      <c r="J362" s="45"/>
      <c r="K362" s="45"/>
      <c r="Y362" s="23"/>
      <c r="Z362" s="23"/>
      <c r="AA362" s="23"/>
      <c r="AB362" s="23"/>
    </row>
    <row r="363" spans="2:28" ht="26.25" customHeight="1" hidden="1">
      <c r="B363" s="55"/>
      <c r="C363" s="108"/>
      <c r="D363" s="109"/>
      <c r="E363" s="109"/>
      <c r="F363" s="110">
        <v>4511</v>
      </c>
      <c r="G363" s="115" t="s">
        <v>807</v>
      </c>
      <c r="H363" s="112"/>
      <c r="I363" s="45">
        <f t="shared" si="10"/>
        <v>0</v>
      </c>
      <c r="J363" s="45">
        <v>0</v>
      </c>
      <c r="K363" s="45">
        <v>0</v>
      </c>
      <c r="Y363" s="23"/>
      <c r="Z363" s="23"/>
      <c r="AA363" s="23"/>
      <c r="AB363" s="23"/>
    </row>
    <row r="364" spans="2:28" s="114" customFormat="1" ht="26.25" customHeight="1" hidden="1">
      <c r="B364" s="55"/>
      <c r="C364" s="108"/>
      <c r="D364" s="109"/>
      <c r="E364" s="109"/>
      <c r="F364" s="110">
        <v>4511</v>
      </c>
      <c r="G364" s="115" t="s">
        <v>807</v>
      </c>
      <c r="H364" s="112"/>
      <c r="I364" s="45">
        <f t="shared" si="10"/>
        <v>0</v>
      </c>
      <c r="J364" s="45"/>
      <c r="K364" s="45">
        <v>0</v>
      </c>
      <c r="L364" s="93"/>
      <c r="M364" s="93"/>
      <c r="Y364" s="40"/>
      <c r="Z364" s="40"/>
      <c r="AA364" s="40"/>
      <c r="AB364" s="40"/>
    </row>
    <row r="365" spans="2:28" ht="39.75" customHeight="1">
      <c r="B365" s="55">
        <v>2830</v>
      </c>
      <c r="C365" s="118" t="s">
        <v>178</v>
      </c>
      <c r="D365" s="119">
        <v>3</v>
      </c>
      <c r="E365" s="119">
        <v>0</v>
      </c>
      <c r="F365" s="120"/>
      <c r="G365" s="121" t="s">
        <v>690</v>
      </c>
      <c r="H365" s="209" t="s">
        <v>10</v>
      </c>
      <c r="I365" s="45">
        <f t="shared" si="10"/>
        <v>470</v>
      </c>
      <c r="J365" s="45">
        <f>SUM(J366,J368,J370)</f>
        <v>470</v>
      </c>
      <c r="K365" s="45">
        <f>SUM(K366,K368,K370)</f>
        <v>0</v>
      </c>
      <c r="Y365" s="23"/>
      <c r="Z365" s="23"/>
      <c r="AA365" s="23"/>
      <c r="AB365" s="23"/>
    </row>
    <row r="366" spans="2:28" ht="15" customHeight="1">
      <c r="B366" s="55">
        <v>2831</v>
      </c>
      <c r="C366" s="108" t="s">
        <v>178</v>
      </c>
      <c r="D366" s="109">
        <v>3</v>
      </c>
      <c r="E366" s="109">
        <v>1</v>
      </c>
      <c r="F366" s="110"/>
      <c r="G366" s="117" t="s">
        <v>691</v>
      </c>
      <c r="H366" s="209"/>
      <c r="I366" s="113">
        <f t="shared" si="10"/>
        <v>0</v>
      </c>
      <c r="J366" s="45">
        <v>0</v>
      </c>
      <c r="K366" s="45">
        <v>0</v>
      </c>
      <c r="Y366" s="23"/>
      <c r="Z366" s="23"/>
      <c r="AA366" s="23"/>
      <c r="AB366" s="23"/>
    </row>
    <row r="367" spans="2:28" ht="40.5">
      <c r="B367" s="55"/>
      <c r="C367" s="108"/>
      <c r="D367" s="109"/>
      <c r="E367" s="109"/>
      <c r="F367" s="110"/>
      <c r="G367" s="117" t="s">
        <v>975</v>
      </c>
      <c r="H367" s="112"/>
      <c r="I367" s="113">
        <f t="shared" si="10"/>
        <v>0</v>
      </c>
      <c r="J367" s="45"/>
      <c r="K367" s="45"/>
      <c r="Y367" s="23"/>
      <c r="Z367" s="23"/>
      <c r="AA367" s="23"/>
      <c r="AB367" s="23"/>
    </row>
    <row r="368" spans="2:28" ht="15" customHeight="1">
      <c r="B368" s="55">
        <v>2832</v>
      </c>
      <c r="C368" s="108" t="s">
        <v>178</v>
      </c>
      <c r="D368" s="109">
        <v>3</v>
      </c>
      <c r="E368" s="109">
        <v>2</v>
      </c>
      <c r="F368" s="110"/>
      <c r="G368" s="117" t="s">
        <v>692</v>
      </c>
      <c r="H368" s="209"/>
      <c r="I368" s="113">
        <f t="shared" si="10"/>
        <v>0</v>
      </c>
      <c r="J368" s="45">
        <v>0</v>
      </c>
      <c r="K368" s="45">
        <v>0</v>
      </c>
      <c r="Y368" s="23"/>
      <c r="Z368" s="23"/>
      <c r="AA368" s="23"/>
      <c r="AB368" s="23"/>
    </row>
    <row r="369" spans="2:28" ht="40.5">
      <c r="B369" s="55"/>
      <c r="C369" s="108"/>
      <c r="D369" s="109"/>
      <c r="E369" s="109"/>
      <c r="F369" s="110"/>
      <c r="G369" s="117" t="s">
        <v>975</v>
      </c>
      <c r="H369" s="112"/>
      <c r="I369" s="113">
        <f t="shared" si="10"/>
        <v>0</v>
      </c>
      <c r="J369" s="45"/>
      <c r="K369" s="45"/>
      <c r="Y369" s="23"/>
      <c r="Z369" s="23"/>
      <c r="AA369" s="23"/>
      <c r="AB369" s="23"/>
    </row>
    <row r="370" spans="2:28" ht="15" customHeight="1">
      <c r="B370" s="55">
        <v>2833</v>
      </c>
      <c r="C370" s="108" t="s">
        <v>178</v>
      </c>
      <c r="D370" s="109">
        <v>3</v>
      </c>
      <c r="E370" s="109">
        <v>3</v>
      </c>
      <c r="F370" s="110"/>
      <c r="G370" s="117" t="s">
        <v>693</v>
      </c>
      <c r="H370" s="206" t="s">
        <v>11</v>
      </c>
      <c r="I370" s="113">
        <f t="shared" si="10"/>
        <v>470</v>
      </c>
      <c r="J370" s="45">
        <f>J372</f>
        <v>470</v>
      </c>
      <c r="K370" s="45">
        <v>0</v>
      </c>
      <c r="Y370" s="23"/>
      <c r="Z370" s="23"/>
      <c r="AA370" s="23"/>
      <c r="AB370" s="23"/>
    </row>
    <row r="371" spans="2:28" ht="40.5">
      <c r="B371" s="55"/>
      <c r="C371" s="108"/>
      <c r="D371" s="109"/>
      <c r="E371" s="109"/>
      <c r="F371" s="110"/>
      <c r="G371" s="117" t="s">
        <v>975</v>
      </c>
      <c r="H371" s="112"/>
      <c r="I371" s="113">
        <f t="shared" si="10"/>
        <v>0</v>
      </c>
      <c r="J371" s="45"/>
      <c r="K371" s="45"/>
      <c r="Y371" s="23"/>
      <c r="Z371" s="23"/>
      <c r="AA371" s="23"/>
      <c r="AB371" s="23"/>
    </row>
    <row r="372" spans="2:28" ht="15" customHeight="1">
      <c r="B372" s="55"/>
      <c r="C372" s="108"/>
      <c r="D372" s="109"/>
      <c r="E372" s="109"/>
      <c r="F372" s="129">
        <v>4234</v>
      </c>
      <c r="G372" s="115" t="s">
        <v>777</v>
      </c>
      <c r="H372" s="112"/>
      <c r="I372" s="113">
        <f>SUM(J372:K372)</f>
        <v>470</v>
      </c>
      <c r="J372" s="113">
        <v>470</v>
      </c>
      <c r="K372" s="45"/>
      <c r="Y372" s="23"/>
      <c r="Z372" s="23"/>
      <c r="AA372" s="23"/>
      <c r="AB372" s="23"/>
    </row>
    <row r="373" spans="2:28" ht="24.75" customHeight="1">
      <c r="B373" s="55">
        <v>2840</v>
      </c>
      <c r="C373" s="118" t="s">
        <v>178</v>
      </c>
      <c r="D373" s="119">
        <v>4</v>
      </c>
      <c r="E373" s="119">
        <v>0</v>
      </c>
      <c r="F373" s="120"/>
      <c r="G373" s="121" t="s">
        <v>694</v>
      </c>
      <c r="H373" s="209" t="s">
        <v>12</v>
      </c>
      <c r="I373" s="45">
        <f t="shared" si="10"/>
        <v>791</v>
      </c>
      <c r="J373" s="45">
        <f>SUM(J374,J376,J380)</f>
        <v>791</v>
      </c>
      <c r="K373" s="45">
        <f>SUM(K374,K376,K380)</f>
        <v>0</v>
      </c>
      <c r="Y373" s="23"/>
      <c r="Z373" s="23"/>
      <c r="AA373" s="23"/>
      <c r="AB373" s="23"/>
    </row>
    <row r="374" spans="2:28" ht="15" customHeight="1">
      <c r="B374" s="55">
        <v>2841</v>
      </c>
      <c r="C374" s="108" t="s">
        <v>178</v>
      </c>
      <c r="D374" s="109">
        <v>4</v>
      </c>
      <c r="E374" s="109">
        <v>1</v>
      </c>
      <c r="F374" s="110"/>
      <c r="G374" s="117" t="s">
        <v>695</v>
      </c>
      <c r="H374" s="209"/>
      <c r="I374" s="113">
        <f t="shared" si="10"/>
        <v>0</v>
      </c>
      <c r="J374" s="45"/>
      <c r="K374" s="45"/>
      <c r="Y374" s="23"/>
      <c r="Z374" s="23"/>
      <c r="AA374" s="23"/>
      <c r="AB374" s="23"/>
    </row>
    <row r="375" spans="2:28" ht="40.5">
      <c r="B375" s="55"/>
      <c r="C375" s="108"/>
      <c r="D375" s="109"/>
      <c r="E375" s="109"/>
      <c r="F375" s="110"/>
      <c r="G375" s="117" t="s">
        <v>975</v>
      </c>
      <c r="H375" s="112"/>
      <c r="I375" s="113">
        <f t="shared" si="10"/>
        <v>0</v>
      </c>
      <c r="J375" s="45"/>
      <c r="K375" s="45"/>
      <c r="Y375" s="23"/>
      <c r="Z375" s="23"/>
      <c r="AA375" s="23"/>
      <c r="AB375" s="23"/>
    </row>
    <row r="376" spans="2:28" ht="29.25" customHeight="1">
      <c r="B376" s="55">
        <v>2842</v>
      </c>
      <c r="C376" s="108" t="s">
        <v>178</v>
      </c>
      <c r="D376" s="109">
        <v>4</v>
      </c>
      <c r="E376" s="109">
        <v>2</v>
      </c>
      <c r="F376" s="110"/>
      <c r="G376" s="117" t="s">
        <v>696</v>
      </c>
      <c r="H376" s="209"/>
      <c r="I376" s="45">
        <f t="shared" si="10"/>
        <v>541</v>
      </c>
      <c r="J376" s="45">
        <f>SUM(J378:J379)</f>
        <v>541</v>
      </c>
      <c r="K376" s="45">
        <f>SUM(K378:K378)</f>
        <v>0</v>
      </c>
      <c r="Y376" s="23"/>
      <c r="Z376" s="23"/>
      <c r="AA376" s="23"/>
      <c r="AB376" s="23"/>
    </row>
    <row r="377" spans="2:28" ht="40.5">
      <c r="B377" s="55"/>
      <c r="C377" s="108"/>
      <c r="D377" s="109"/>
      <c r="E377" s="109"/>
      <c r="F377" s="110"/>
      <c r="G377" s="117" t="s">
        <v>975</v>
      </c>
      <c r="H377" s="112"/>
      <c r="I377" s="113">
        <f t="shared" si="10"/>
        <v>0</v>
      </c>
      <c r="J377" s="45"/>
      <c r="K377" s="45"/>
      <c r="Y377" s="23"/>
      <c r="Z377" s="23"/>
      <c r="AA377" s="23"/>
      <c r="AB377" s="23"/>
    </row>
    <row r="378" spans="2:28" ht="15" customHeight="1">
      <c r="B378" s="55"/>
      <c r="C378" s="108"/>
      <c r="D378" s="109"/>
      <c r="E378" s="109"/>
      <c r="F378" s="110">
        <v>4639</v>
      </c>
      <c r="G378" s="60" t="s">
        <v>987</v>
      </c>
      <c r="H378" s="112"/>
      <c r="I378" s="113">
        <f t="shared" si="10"/>
        <v>150</v>
      </c>
      <c r="J378" s="45">
        <v>150</v>
      </c>
      <c r="K378" s="45">
        <v>0</v>
      </c>
      <c r="Y378" s="23"/>
      <c r="Z378" s="23"/>
      <c r="AA378" s="23"/>
      <c r="AB378" s="23"/>
    </row>
    <row r="379" spans="2:28" ht="25.5" customHeight="1">
      <c r="B379" s="55"/>
      <c r="C379" s="108"/>
      <c r="D379" s="109"/>
      <c r="E379" s="109"/>
      <c r="F379" s="110">
        <v>4819</v>
      </c>
      <c r="G379" s="115" t="s">
        <v>845</v>
      </c>
      <c r="H379" s="112"/>
      <c r="I379" s="45">
        <f>SUM(J379:K379)</f>
        <v>391</v>
      </c>
      <c r="J379" s="45">
        <v>391</v>
      </c>
      <c r="K379" s="45">
        <v>0</v>
      </c>
      <c r="Y379" s="23"/>
      <c r="Z379" s="23"/>
      <c r="AA379" s="23"/>
      <c r="AB379" s="23"/>
    </row>
    <row r="380" spans="2:28" ht="15" customHeight="1">
      <c r="B380" s="55">
        <v>2843</v>
      </c>
      <c r="C380" s="108" t="s">
        <v>178</v>
      </c>
      <c r="D380" s="109">
        <v>4</v>
      </c>
      <c r="E380" s="109">
        <v>3</v>
      </c>
      <c r="F380" s="110"/>
      <c r="G380" s="117" t="s">
        <v>697</v>
      </c>
      <c r="H380" s="206" t="s">
        <v>13</v>
      </c>
      <c r="I380" s="113">
        <f t="shared" si="10"/>
        <v>250</v>
      </c>
      <c r="J380" s="45">
        <f>SUM(J382)</f>
        <v>250</v>
      </c>
      <c r="K380" s="45">
        <f>SUM(K382)</f>
        <v>0</v>
      </c>
      <c r="Y380" s="23"/>
      <c r="Z380" s="23"/>
      <c r="AA380" s="23"/>
      <c r="AB380" s="23"/>
    </row>
    <row r="381" spans="2:28" ht="40.5">
      <c r="B381" s="55"/>
      <c r="C381" s="108"/>
      <c r="D381" s="109"/>
      <c r="E381" s="109"/>
      <c r="F381" s="110"/>
      <c r="G381" s="117" t="s">
        <v>975</v>
      </c>
      <c r="H381" s="112"/>
      <c r="I381" s="113">
        <f t="shared" si="10"/>
        <v>0</v>
      </c>
      <c r="J381" s="45"/>
      <c r="K381" s="45"/>
      <c r="Y381" s="23"/>
      <c r="Z381" s="23"/>
      <c r="AA381" s="23"/>
      <c r="AB381" s="23"/>
    </row>
    <row r="382" spans="2:28" ht="15" customHeight="1">
      <c r="B382" s="55"/>
      <c r="C382" s="108"/>
      <c r="D382" s="109"/>
      <c r="E382" s="109"/>
      <c r="F382" s="110">
        <v>4639</v>
      </c>
      <c r="G382" s="60" t="s">
        <v>987</v>
      </c>
      <c r="H382" s="112"/>
      <c r="I382" s="113">
        <f t="shared" si="10"/>
        <v>250</v>
      </c>
      <c r="J382" s="45">
        <v>250</v>
      </c>
      <c r="K382" s="45">
        <v>0</v>
      </c>
      <c r="Y382" s="23"/>
      <c r="Z382" s="23"/>
      <c r="AA382" s="23"/>
      <c r="AB382" s="23"/>
    </row>
    <row r="383" spans="2:28" ht="38.25" customHeight="1">
      <c r="B383" s="55">
        <v>2850</v>
      </c>
      <c r="C383" s="118" t="s">
        <v>178</v>
      </c>
      <c r="D383" s="119">
        <v>5</v>
      </c>
      <c r="E383" s="119">
        <v>0</v>
      </c>
      <c r="F383" s="120"/>
      <c r="G383" s="147" t="s">
        <v>698</v>
      </c>
      <c r="H383" s="209" t="s">
        <v>14</v>
      </c>
      <c r="I383" s="45">
        <f t="shared" si="10"/>
        <v>0</v>
      </c>
      <c r="J383" s="45">
        <f>SUM(J384)</f>
        <v>0</v>
      </c>
      <c r="K383" s="45">
        <f>SUM(K384)</f>
        <v>0</v>
      </c>
      <c r="Y383" s="23"/>
      <c r="Z383" s="23"/>
      <c r="AA383" s="23"/>
      <c r="AB383" s="23"/>
    </row>
    <row r="384" spans="2:28" ht="27" customHeight="1">
      <c r="B384" s="55">
        <v>2851</v>
      </c>
      <c r="C384" s="118" t="s">
        <v>178</v>
      </c>
      <c r="D384" s="119">
        <v>5</v>
      </c>
      <c r="E384" s="119">
        <v>1</v>
      </c>
      <c r="F384" s="120"/>
      <c r="G384" s="213" t="s">
        <v>699</v>
      </c>
      <c r="H384" s="206" t="s">
        <v>15</v>
      </c>
      <c r="I384" s="113">
        <f t="shared" si="10"/>
        <v>0</v>
      </c>
      <c r="J384" s="45">
        <v>0</v>
      </c>
      <c r="K384" s="45">
        <v>0</v>
      </c>
      <c r="Y384" s="23"/>
      <c r="Z384" s="23"/>
      <c r="AA384" s="23"/>
      <c r="AB384" s="23"/>
    </row>
    <row r="385" spans="2:28" ht="40.5">
      <c r="B385" s="55"/>
      <c r="C385" s="108"/>
      <c r="D385" s="109"/>
      <c r="E385" s="109"/>
      <c r="F385" s="110"/>
      <c r="G385" s="117" t="s">
        <v>975</v>
      </c>
      <c r="H385" s="112"/>
      <c r="I385" s="45">
        <f t="shared" si="10"/>
        <v>0</v>
      </c>
      <c r="J385" s="45"/>
      <c r="K385" s="45"/>
      <c r="Y385" s="23"/>
      <c r="Z385" s="23"/>
      <c r="AA385" s="23"/>
      <c r="AB385" s="23"/>
    </row>
    <row r="386" spans="2:28" ht="27" customHeight="1">
      <c r="B386" s="55">
        <v>2860</v>
      </c>
      <c r="C386" s="118" t="s">
        <v>178</v>
      </c>
      <c r="D386" s="119">
        <v>6</v>
      </c>
      <c r="E386" s="119">
        <v>0</v>
      </c>
      <c r="F386" s="120"/>
      <c r="G386" s="147" t="s">
        <v>700</v>
      </c>
      <c r="H386" s="209" t="s">
        <v>65</v>
      </c>
      <c r="I386" s="113">
        <f t="shared" si="10"/>
        <v>0</v>
      </c>
      <c r="J386" s="45">
        <f>SUM(J387)</f>
        <v>0</v>
      </c>
      <c r="K386" s="45">
        <f>SUM(K387)</f>
        <v>0</v>
      </c>
      <c r="Y386" s="23"/>
      <c r="Z386" s="23"/>
      <c r="AA386" s="23"/>
      <c r="AB386" s="23"/>
    </row>
    <row r="387" spans="2:28" ht="15" customHeight="1">
      <c r="B387" s="55">
        <v>2861</v>
      </c>
      <c r="C387" s="108" t="s">
        <v>178</v>
      </c>
      <c r="D387" s="109">
        <v>6</v>
      </c>
      <c r="E387" s="109">
        <v>1</v>
      </c>
      <c r="F387" s="110"/>
      <c r="G387" s="213" t="s">
        <v>701</v>
      </c>
      <c r="H387" s="206" t="s">
        <v>66</v>
      </c>
      <c r="I387" s="113">
        <f aca="true" t="shared" si="11" ref="I387:I427">SUM(J387:K387)</f>
        <v>0</v>
      </c>
      <c r="J387" s="45">
        <v>0</v>
      </c>
      <c r="K387" s="45">
        <v>0</v>
      </c>
      <c r="Y387" s="23"/>
      <c r="Z387" s="23"/>
      <c r="AA387" s="23"/>
      <c r="AB387" s="23"/>
    </row>
    <row r="388" spans="2:28" ht="40.5">
      <c r="B388" s="55"/>
      <c r="C388" s="108"/>
      <c r="D388" s="109"/>
      <c r="E388" s="109"/>
      <c r="F388" s="110"/>
      <c r="G388" s="117" t="s">
        <v>975</v>
      </c>
      <c r="H388" s="112"/>
      <c r="I388" s="45">
        <f t="shared" si="11"/>
        <v>0</v>
      </c>
      <c r="J388" s="45"/>
      <c r="K388" s="45"/>
      <c r="Y388" s="23"/>
      <c r="Z388" s="23"/>
      <c r="AA388" s="23"/>
      <c r="AB388" s="23"/>
    </row>
    <row r="389" spans="2:28" s="30" customFormat="1" ht="38.25" customHeight="1">
      <c r="B389" s="81">
        <v>2900</v>
      </c>
      <c r="C389" s="118" t="s">
        <v>179</v>
      </c>
      <c r="D389" s="119">
        <v>0</v>
      </c>
      <c r="E389" s="119">
        <v>0</v>
      </c>
      <c r="F389" s="120"/>
      <c r="G389" s="212" t="s">
        <v>1004</v>
      </c>
      <c r="H389" s="208" t="s">
        <v>67</v>
      </c>
      <c r="I389" s="113">
        <f t="shared" si="11"/>
        <v>43953</v>
      </c>
      <c r="J389" s="113">
        <f>SUM(J390,J398,J408,J413,J418,J424,J427,J430)</f>
        <v>43953</v>
      </c>
      <c r="K389" s="45">
        <v>0</v>
      </c>
      <c r="L389" s="260"/>
      <c r="M389" s="260"/>
      <c r="Y389" s="36"/>
      <c r="Z389" s="36"/>
      <c r="AA389" s="36"/>
      <c r="AB389" s="36"/>
    </row>
    <row r="390" spans="2:28" ht="26.25" customHeight="1">
      <c r="B390" s="55">
        <v>2910</v>
      </c>
      <c r="C390" s="118" t="s">
        <v>179</v>
      </c>
      <c r="D390" s="119">
        <v>1</v>
      </c>
      <c r="E390" s="119">
        <v>0</v>
      </c>
      <c r="F390" s="120"/>
      <c r="G390" s="121" t="s">
        <v>703</v>
      </c>
      <c r="H390" s="122" t="s">
        <v>68</v>
      </c>
      <c r="I390" s="45">
        <f t="shared" si="11"/>
        <v>22145.8</v>
      </c>
      <c r="J390" s="45">
        <f>SUM(J391,J396)</f>
        <v>22145.8</v>
      </c>
      <c r="K390" s="45">
        <f>SUM(K391,K396)</f>
        <v>0</v>
      </c>
      <c r="Y390" s="23"/>
      <c r="Z390" s="23"/>
      <c r="AA390" s="23"/>
      <c r="AB390" s="23"/>
    </row>
    <row r="391" spans="2:28" ht="15" customHeight="1">
      <c r="B391" s="55">
        <v>2911</v>
      </c>
      <c r="C391" s="108" t="s">
        <v>179</v>
      </c>
      <c r="D391" s="109">
        <v>1</v>
      </c>
      <c r="E391" s="109">
        <v>1</v>
      </c>
      <c r="F391" s="110"/>
      <c r="G391" s="117" t="s">
        <v>704</v>
      </c>
      <c r="H391" s="206" t="s">
        <v>69</v>
      </c>
      <c r="I391" s="113">
        <f t="shared" si="11"/>
        <v>22145.8</v>
      </c>
      <c r="J391" s="45">
        <f>J394+J395</f>
        <v>22145.8</v>
      </c>
      <c r="K391" s="45">
        <v>0</v>
      </c>
      <c r="Y391" s="23"/>
      <c r="Z391" s="23"/>
      <c r="AA391" s="23"/>
      <c r="AB391" s="23"/>
    </row>
    <row r="392" spans="2:28" ht="40.5">
      <c r="B392" s="55"/>
      <c r="C392" s="108"/>
      <c r="D392" s="109"/>
      <c r="E392" s="109"/>
      <c r="F392" s="110"/>
      <c r="G392" s="117" t="s">
        <v>975</v>
      </c>
      <c r="H392" s="112"/>
      <c r="I392" s="113">
        <f t="shared" si="11"/>
        <v>0</v>
      </c>
      <c r="J392" s="45"/>
      <c r="K392" s="45"/>
      <c r="Y392" s="23"/>
      <c r="Z392" s="23"/>
      <c r="AA392" s="23"/>
      <c r="AB392" s="23"/>
    </row>
    <row r="393" spans="2:28" ht="27.75" customHeight="1" hidden="1">
      <c r="B393" s="55"/>
      <c r="C393" s="108"/>
      <c r="D393" s="109"/>
      <c r="E393" s="109"/>
      <c r="F393" s="110">
        <v>4511</v>
      </c>
      <c r="G393" s="115" t="s">
        <v>132</v>
      </c>
      <c r="H393" s="112"/>
      <c r="I393" s="45">
        <f>J393</f>
        <v>0</v>
      </c>
      <c r="J393" s="45">
        <v>0</v>
      </c>
      <c r="K393" s="45"/>
      <c r="Y393" s="23"/>
      <c r="Z393" s="23"/>
      <c r="AA393" s="23"/>
      <c r="AB393" s="23"/>
    </row>
    <row r="394" spans="2:28" ht="17.25" customHeight="1">
      <c r="B394" s="55"/>
      <c r="C394" s="108"/>
      <c r="D394" s="109"/>
      <c r="E394" s="109"/>
      <c r="F394" s="110">
        <v>4269</v>
      </c>
      <c r="G394" s="115" t="s">
        <v>794</v>
      </c>
      <c r="H394" s="112"/>
      <c r="I394" s="45">
        <f>J394</f>
        <v>300</v>
      </c>
      <c r="J394" s="45">
        <v>300</v>
      </c>
      <c r="K394" s="45"/>
      <c r="Y394" s="23"/>
      <c r="Z394" s="23"/>
      <c r="AA394" s="23"/>
      <c r="AB394" s="23"/>
    </row>
    <row r="395" spans="2:28" ht="28.5" customHeight="1">
      <c r="B395" s="55"/>
      <c r="C395" s="108"/>
      <c r="D395" s="109"/>
      <c r="E395" s="109"/>
      <c r="F395" s="110">
        <v>4511</v>
      </c>
      <c r="G395" s="115" t="s">
        <v>807</v>
      </c>
      <c r="H395" s="112"/>
      <c r="I395" s="45">
        <f>J395</f>
        <v>21845.8</v>
      </c>
      <c r="J395" s="45">
        <v>21845.8</v>
      </c>
      <c r="K395" s="45"/>
      <c r="Y395" s="23"/>
      <c r="Z395" s="23"/>
      <c r="AA395" s="23"/>
      <c r="AB395" s="23"/>
    </row>
    <row r="396" spans="2:28" ht="15" customHeight="1">
      <c r="B396" s="55">
        <v>2912</v>
      </c>
      <c r="C396" s="108" t="s">
        <v>179</v>
      </c>
      <c r="D396" s="109">
        <v>1</v>
      </c>
      <c r="E396" s="109">
        <v>2</v>
      </c>
      <c r="F396" s="110"/>
      <c r="G396" s="117" t="s">
        <v>705</v>
      </c>
      <c r="H396" s="206" t="s">
        <v>70</v>
      </c>
      <c r="I396" s="113">
        <f t="shared" si="11"/>
        <v>0</v>
      </c>
      <c r="J396" s="45">
        <v>0</v>
      </c>
      <c r="K396" s="45">
        <v>0</v>
      </c>
      <c r="Y396" s="23"/>
      <c r="Z396" s="23"/>
      <c r="AA396" s="23"/>
      <c r="AB396" s="23"/>
    </row>
    <row r="397" spans="2:28" ht="40.5">
      <c r="B397" s="55"/>
      <c r="C397" s="108"/>
      <c r="D397" s="109"/>
      <c r="E397" s="109"/>
      <c r="F397" s="110"/>
      <c r="G397" s="117" t="s">
        <v>975</v>
      </c>
      <c r="H397" s="112"/>
      <c r="I397" s="113">
        <f t="shared" si="11"/>
        <v>0</v>
      </c>
      <c r="J397" s="45"/>
      <c r="K397" s="45"/>
      <c r="Y397" s="23"/>
      <c r="Z397" s="23"/>
      <c r="AA397" s="23"/>
      <c r="AB397" s="23"/>
    </row>
    <row r="398" spans="2:28" ht="15" customHeight="1">
      <c r="B398" s="55">
        <v>2920</v>
      </c>
      <c r="C398" s="118" t="s">
        <v>179</v>
      </c>
      <c r="D398" s="119">
        <v>2</v>
      </c>
      <c r="E398" s="119">
        <v>0</v>
      </c>
      <c r="F398" s="120"/>
      <c r="G398" s="121" t="s">
        <v>706</v>
      </c>
      <c r="H398" s="122" t="s">
        <v>71</v>
      </c>
      <c r="I398" s="113">
        <f t="shared" si="11"/>
        <v>1650</v>
      </c>
      <c r="J398" s="45">
        <f>SUM(J399)</f>
        <v>1650</v>
      </c>
      <c r="K398" s="45">
        <f>SUM(K399)</f>
        <v>0</v>
      </c>
      <c r="Y398" s="23"/>
      <c r="Z398" s="23"/>
      <c r="AA398" s="23"/>
      <c r="AB398" s="23"/>
    </row>
    <row r="399" spans="2:28" ht="15" customHeight="1">
      <c r="B399" s="55">
        <v>2922</v>
      </c>
      <c r="C399" s="108" t="s">
        <v>179</v>
      </c>
      <c r="D399" s="109">
        <v>2</v>
      </c>
      <c r="E399" s="109">
        <v>2</v>
      </c>
      <c r="F399" s="110"/>
      <c r="G399" s="117" t="s">
        <v>708</v>
      </c>
      <c r="H399" s="206" t="s">
        <v>72</v>
      </c>
      <c r="I399" s="113">
        <f t="shared" si="11"/>
        <v>1650</v>
      </c>
      <c r="J399" s="45">
        <f>SUM(J401:J407)</f>
        <v>1650</v>
      </c>
      <c r="K399" s="45"/>
      <c r="Y399" s="23"/>
      <c r="Z399" s="23"/>
      <c r="AA399" s="23"/>
      <c r="AB399" s="23"/>
    </row>
    <row r="400" spans="2:28" ht="40.5">
      <c r="B400" s="55"/>
      <c r="C400" s="108"/>
      <c r="D400" s="109"/>
      <c r="E400" s="109"/>
      <c r="F400" s="110"/>
      <c r="G400" s="117" t="s">
        <v>975</v>
      </c>
      <c r="H400" s="112"/>
      <c r="I400" s="113">
        <f t="shared" si="11"/>
        <v>0</v>
      </c>
      <c r="J400" s="45"/>
      <c r="K400" s="45"/>
      <c r="Y400" s="23"/>
      <c r="Z400" s="23"/>
      <c r="AA400" s="23"/>
      <c r="AB400" s="23"/>
    </row>
    <row r="401" spans="2:28" ht="15" customHeight="1">
      <c r="B401" s="55"/>
      <c r="C401" s="108"/>
      <c r="D401" s="109"/>
      <c r="E401" s="109"/>
      <c r="F401" s="110">
        <v>4261</v>
      </c>
      <c r="G401" s="115" t="s">
        <v>787</v>
      </c>
      <c r="H401" s="112"/>
      <c r="I401" s="113">
        <f t="shared" si="11"/>
        <v>1250</v>
      </c>
      <c r="J401" s="45">
        <v>1250</v>
      </c>
      <c r="K401" s="45">
        <v>0</v>
      </c>
      <c r="Y401" s="23"/>
      <c r="Z401" s="23"/>
      <c r="AA401" s="23"/>
      <c r="AB401" s="23"/>
    </row>
    <row r="402" spans="2:28" ht="40.5" hidden="1">
      <c r="B402" s="55"/>
      <c r="C402" s="108"/>
      <c r="D402" s="109"/>
      <c r="E402" s="109"/>
      <c r="F402" s="110">
        <v>4637</v>
      </c>
      <c r="G402" s="60" t="s">
        <v>820</v>
      </c>
      <c r="H402" s="112"/>
      <c r="I402" s="45">
        <f t="shared" si="11"/>
        <v>0</v>
      </c>
      <c r="J402" s="45"/>
      <c r="K402" s="45">
        <v>0</v>
      </c>
      <c r="Y402" s="23"/>
      <c r="Z402" s="23"/>
      <c r="AA402" s="23"/>
      <c r="AB402" s="23"/>
    </row>
    <row r="403" spans="2:28" ht="27" hidden="1">
      <c r="B403" s="55"/>
      <c r="C403" s="108"/>
      <c r="D403" s="109"/>
      <c r="E403" s="109"/>
      <c r="F403" s="110">
        <v>4727</v>
      </c>
      <c r="G403" s="115" t="s">
        <v>838</v>
      </c>
      <c r="H403" s="112"/>
      <c r="I403" s="45">
        <f t="shared" si="11"/>
        <v>0</v>
      </c>
      <c r="J403" s="45">
        <v>0</v>
      </c>
      <c r="K403" s="45">
        <v>0</v>
      </c>
      <c r="Y403" s="23"/>
      <c r="Z403" s="23"/>
      <c r="AA403" s="23"/>
      <c r="AB403" s="23"/>
    </row>
    <row r="404" spans="2:28" ht="15" customHeight="1" hidden="1">
      <c r="B404" s="55"/>
      <c r="C404" s="108"/>
      <c r="D404" s="109"/>
      <c r="E404" s="109"/>
      <c r="F404" s="110">
        <v>5134</v>
      </c>
      <c r="G404" s="115" t="s">
        <v>872</v>
      </c>
      <c r="H404" s="112"/>
      <c r="I404" s="45">
        <f t="shared" si="11"/>
        <v>0</v>
      </c>
      <c r="J404" s="45"/>
      <c r="K404" s="45">
        <v>0</v>
      </c>
      <c r="Y404" s="23"/>
      <c r="Z404" s="23"/>
      <c r="AA404" s="23"/>
      <c r="AB404" s="23"/>
    </row>
    <row r="405" spans="2:28" ht="15" customHeight="1" hidden="1">
      <c r="B405" s="55"/>
      <c r="C405" s="108"/>
      <c r="D405" s="109"/>
      <c r="E405" s="109"/>
      <c r="F405" s="110">
        <v>4269</v>
      </c>
      <c r="G405" s="115" t="s">
        <v>986</v>
      </c>
      <c r="H405" s="112"/>
      <c r="I405" s="45">
        <f t="shared" si="11"/>
        <v>0</v>
      </c>
      <c r="J405" s="45">
        <v>0</v>
      </c>
      <c r="K405" s="45"/>
      <c r="Y405" s="23"/>
      <c r="Z405" s="23"/>
      <c r="AA405" s="23"/>
      <c r="AB405" s="23"/>
    </row>
    <row r="406" spans="2:28" ht="15" customHeight="1">
      <c r="B406" s="55"/>
      <c r="C406" s="108"/>
      <c r="D406" s="109"/>
      <c r="E406" s="109"/>
      <c r="F406" s="110">
        <v>4269</v>
      </c>
      <c r="G406" s="115" t="s">
        <v>794</v>
      </c>
      <c r="H406" s="112"/>
      <c r="I406" s="45">
        <f t="shared" si="11"/>
        <v>200</v>
      </c>
      <c r="J406" s="45">
        <v>200</v>
      </c>
      <c r="K406" s="45"/>
      <c r="Y406" s="23"/>
      <c r="Z406" s="23"/>
      <c r="AA406" s="23"/>
      <c r="AB406" s="23"/>
    </row>
    <row r="407" spans="2:28" ht="30.75" customHeight="1">
      <c r="B407" s="55"/>
      <c r="C407" s="108"/>
      <c r="D407" s="109"/>
      <c r="E407" s="109"/>
      <c r="F407" s="110">
        <v>4637</v>
      </c>
      <c r="G407" s="115" t="s">
        <v>1034</v>
      </c>
      <c r="H407" s="112"/>
      <c r="I407" s="45">
        <f t="shared" si="11"/>
        <v>200</v>
      </c>
      <c r="J407" s="45">
        <v>200</v>
      </c>
      <c r="K407" s="45"/>
      <c r="Y407" s="23"/>
      <c r="Z407" s="23"/>
      <c r="AA407" s="23"/>
      <c r="AB407" s="23"/>
    </row>
    <row r="408" spans="2:28" ht="40.5">
      <c r="B408" s="55">
        <v>2930</v>
      </c>
      <c r="C408" s="118" t="s">
        <v>179</v>
      </c>
      <c r="D408" s="119">
        <v>3</v>
      </c>
      <c r="E408" s="119">
        <v>0</v>
      </c>
      <c r="F408" s="120"/>
      <c r="G408" s="121" t="s">
        <v>709</v>
      </c>
      <c r="H408" s="122" t="s">
        <v>74</v>
      </c>
      <c r="I408" s="113">
        <f t="shared" si="11"/>
        <v>0</v>
      </c>
      <c r="J408" s="45">
        <f>SUM(J409,J411)</f>
        <v>0</v>
      </c>
      <c r="K408" s="45">
        <f>SUM(K409,K411)</f>
        <v>0</v>
      </c>
      <c r="Y408" s="23"/>
      <c r="Z408" s="23"/>
      <c r="AA408" s="23"/>
      <c r="AB408" s="23"/>
    </row>
    <row r="409" spans="2:28" ht="27">
      <c r="B409" s="55">
        <v>2931</v>
      </c>
      <c r="C409" s="108" t="s">
        <v>179</v>
      </c>
      <c r="D409" s="109">
        <v>3</v>
      </c>
      <c r="E409" s="109">
        <v>1</v>
      </c>
      <c r="F409" s="110"/>
      <c r="G409" s="117" t="s">
        <v>710</v>
      </c>
      <c r="H409" s="206" t="s">
        <v>75</v>
      </c>
      <c r="I409" s="113">
        <f t="shared" si="11"/>
        <v>0</v>
      </c>
      <c r="J409" s="45">
        <v>0</v>
      </c>
      <c r="K409" s="45">
        <v>0</v>
      </c>
      <c r="Y409" s="23"/>
      <c r="Z409" s="23"/>
      <c r="AA409" s="23"/>
      <c r="AB409" s="23"/>
    </row>
    <row r="410" spans="2:28" ht="40.5">
      <c r="B410" s="55"/>
      <c r="C410" s="108"/>
      <c r="D410" s="109"/>
      <c r="E410" s="109"/>
      <c r="F410" s="110"/>
      <c r="G410" s="117" t="s">
        <v>975</v>
      </c>
      <c r="H410" s="112"/>
      <c r="I410" s="113">
        <f t="shared" si="11"/>
        <v>0</v>
      </c>
      <c r="J410" s="45"/>
      <c r="K410" s="45"/>
      <c r="Y410" s="23"/>
      <c r="Z410" s="23"/>
      <c r="AA410" s="23"/>
      <c r="AB410" s="23"/>
    </row>
    <row r="411" spans="2:28" ht="15" customHeight="1">
      <c r="B411" s="55">
        <v>2932</v>
      </c>
      <c r="C411" s="108" t="s">
        <v>179</v>
      </c>
      <c r="D411" s="109">
        <v>3</v>
      </c>
      <c r="E411" s="109">
        <v>2</v>
      </c>
      <c r="F411" s="110"/>
      <c r="G411" s="117" t="s">
        <v>711</v>
      </c>
      <c r="H411" s="206"/>
      <c r="I411" s="113">
        <f t="shared" si="11"/>
        <v>0</v>
      </c>
      <c r="J411" s="45">
        <v>0</v>
      </c>
      <c r="K411" s="45">
        <v>0</v>
      </c>
      <c r="Y411" s="23"/>
      <c r="Z411" s="23"/>
      <c r="AA411" s="23"/>
      <c r="AB411" s="23"/>
    </row>
    <row r="412" spans="2:28" ht="40.5">
      <c r="B412" s="55"/>
      <c r="C412" s="108"/>
      <c r="D412" s="109"/>
      <c r="E412" s="109"/>
      <c r="F412" s="110"/>
      <c r="G412" s="117" t="s">
        <v>975</v>
      </c>
      <c r="H412" s="112"/>
      <c r="I412" s="113">
        <f t="shared" si="11"/>
        <v>0</v>
      </c>
      <c r="J412" s="45"/>
      <c r="K412" s="45"/>
      <c r="Y412" s="23"/>
      <c r="Z412" s="23"/>
      <c r="AA412" s="23"/>
      <c r="AB412" s="23"/>
    </row>
    <row r="413" spans="2:28" ht="15" customHeight="1">
      <c r="B413" s="55">
        <v>2940</v>
      </c>
      <c r="C413" s="118" t="s">
        <v>179</v>
      </c>
      <c r="D413" s="119">
        <v>4</v>
      </c>
      <c r="E413" s="119">
        <v>0</v>
      </c>
      <c r="F413" s="120"/>
      <c r="G413" s="121" t="s">
        <v>712</v>
      </c>
      <c r="H413" s="122" t="s">
        <v>76</v>
      </c>
      <c r="I413" s="113">
        <f t="shared" si="11"/>
        <v>0</v>
      </c>
      <c r="J413" s="45">
        <f>SUM(J414,J416)</f>
        <v>0</v>
      </c>
      <c r="K413" s="45">
        <f>SUM(K414,K416)</f>
        <v>0</v>
      </c>
      <c r="Y413" s="23"/>
      <c r="Z413" s="23"/>
      <c r="AA413" s="23"/>
      <c r="AB413" s="23"/>
    </row>
    <row r="414" spans="2:28" ht="15" customHeight="1">
      <c r="B414" s="55">
        <v>2941</v>
      </c>
      <c r="C414" s="108" t="s">
        <v>179</v>
      </c>
      <c r="D414" s="109">
        <v>4</v>
      </c>
      <c r="E414" s="109">
        <v>1</v>
      </c>
      <c r="F414" s="110"/>
      <c r="G414" s="117" t="s">
        <v>713</v>
      </c>
      <c r="H414" s="206" t="s">
        <v>77</v>
      </c>
      <c r="I414" s="113">
        <f t="shared" si="11"/>
        <v>0</v>
      </c>
      <c r="J414" s="45">
        <v>0</v>
      </c>
      <c r="K414" s="45">
        <v>0</v>
      </c>
      <c r="Y414" s="23"/>
      <c r="Z414" s="23"/>
      <c r="AA414" s="23"/>
      <c r="AB414" s="23"/>
    </row>
    <row r="415" spans="2:28" ht="40.5">
      <c r="B415" s="55"/>
      <c r="C415" s="108"/>
      <c r="D415" s="109"/>
      <c r="E415" s="109"/>
      <c r="F415" s="110"/>
      <c r="G415" s="117" t="s">
        <v>975</v>
      </c>
      <c r="H415" s="112"/>
      <c r="I415" s="113">
        <f t="shared" si="11"/>
        <v>0</v>
      </c>
      <c r="J415" s="45"/>
      <c r="K415" s="45"/>
      <c r="Y415" s="23"/>
      <c r="Z415" s="23"/>
      <c r="AA415" s="23"/>
      <c r="AB415" s="23"/>
    </row>
    <row r="416" spans="2:28" ht="15" customHeight="1">
      <c r="B416" s="55">
        <v>2942</v>
      </c>
      <c r="C416" s="108" t="s">
        <v>179</v>
      </c>
      <c r="D416" s="109">
        <v>4</v>
      </c>
      <c r="E416" s="109">
        <v>2</v>
      </c>
      <c r="F416" s="110"/>
      <c r="G416" s="117" t="s">
        <v>714</v>
      </c>
      <c r="H416" s="206" t="s">
        <v>78</v>
      </c>
      <c r="I416" s="113">
        <f t="shared" si="11"/>
        <v>0</v>
      </c>
      <c r="J416" s="45">
        <v>0</v>
      </c>
      <c r="K416" s="45">
        <v>0</v>
      </c>
      <c r="Y416" s="23"/>
      <c r="Z416" s="23"/>
      <c r="AA416" s="23"/>
      <c r="AB416" s="23"/>
    </row>
    <row r="417" spans="2:28" ht="40.5">
      <c r="B417" s="55"/>
      <c r="C417" s="108"/>
      <c r="D417" s="109"/>
      <c r="E417" s="109"/>
      <c r="F417" s="110"/>
      <c r="G417" s="117" t="s">
        <v>975</v>
      </c>
      <c r="H417" s="112"/>
      <c r="I417" s="113">
        <f t="shared" si="11"/>
        <v>0</v>
      </c>
      <c r="J417" s="45"/>
      <c r="K417" s="45"/>
      <c r="Y417" s="23"/>
      <c r="Z417" s="23"/>
      <c r="AA417" s="23"/>
      <c r="AB417" s="23"/>
    </row>
    <row r="418" spans="2:28" ht="27">
      <c r="B418" s="55">
        <v>2950</v>
      </c>
      <c r="C418" s="118" t="s">
        <v>179</v>
      </c>
      <c r="D418" s="119">
        <v>5</v>
      </c>
      <c r="E418" s="119">
        <v>0</v>
      </c>
      <c r="F418" s="120"/>
      <c r="G418" s="121" t="s">
        <v>988</v>
      </c>
      <c r="H418" s="122" t="s">
        <v>79</v>
      </c>
      <c r="I418" s="45">
        <f t="shared" si="11"/>
        <v>20157.2</v>
      </c>
      <c r="J418" s="45">
        <f>SUM(J419,J422)</f>
        <v>20157.2</v>
      </c>
      <c r="K418" s="45">
        <f>SUM(K419,K422)</f>
        <v>0</v>
      </c>
      <c r="Y418" s="23"/>
      <c r="Z418" s="23"/>
      <c r="AA418" s="23"/>
      <c r="AB418" s="23"/>
    </row>
    <row r="419" spans="2:28" ht="15" customHeight="1">
      <c r="B419" s="55">
        <v>2951</v>
      </c>
      <c r="C419" s="108" t="s">
        <v>179</v>
      </c>
      <c r="D419" s="109">
        <v>5</v>
      </c>
      <c r="E419" s="109">
        <v>1</v>
      </c>
      <c r="F419" s="110"/>
      <c r="G419" s="117" t="s">
        <v>716</v>
      </c>
      <c r="H419" s="122"/>
      <c r="I419" s="113">
        <f t="shared" si="11"/>
        <v>20157.2</v>
      </c>
      <c r="J419" s="45">
        <f>J421</f>
        <v>20157.2</v>
      </c>
      <c r="K419" s="45">
        <f>SUM(K421)</f>
        <v>0</v>
      </c>
      <c r="Y419" s="23"/>
      <c r="Z419" s="23"/>
      <c r="AA419" s="23"/>
      <c r="AB419" s="23"/>
    </row>
    <row r="420" spans="2:28" ht="40.5">
      <c r="B420" s="55"/>
      <c r="C420" s="108"/>
      <c r="D420" s="109"/>
      <c r="E420" s="109"/>
      <c r="F420" s="110"/>
      <c r="G420" s="117" t="s">
        <v>975</v>
      </c>
      <c r="H420" s="112"/>
      <c r="I420" s="113">
        <f t="shared" si="11"/>
        <v>0</v>
      </c>
      <c r="J420" s="45"/>
      <c r="K420" s="45"/>
      <c r="Y420" s="23"/>
      <c r="Z420" s="23"/>
      <c r="AA420" s="23"/>
      <c r="AB420" s="23"/>
    </row>
    <row r="421" spans="2:28" ht="26.25" customHeight="1">
      <c r="B421" s="55"/>
      <c r="C421" s="108"/>
      <c r="D421" s="109"/>
      <c r="E421" s="109"/>
      <c r="F421" s="110">
        <v>4511</v>
      </c>
      <c r="G421" s="115" t="s">
        <v>807</v>
      </c>
      <c r="H421" s="112"/>
      <c r="I421" s="45">
        <f t="shared" si="11"/>
        <v>20157.2</v>
      </c>
      <c r="J421" s="45">
        <v>20157.2</v>
      </c>
      <c r="K421" s="45">
        <v>0</v>
      </c>
      <c r="M421" s="265"/>
      <c r="Y421" s="23"/>
      <c r="Z421" s="23"/>
      <c r="AA421" s="23"/>
      <c r="AB421" s="23"/>
    </row>
    <row r="422" spans="2:28" ht="15" customHeight="1">
      <c r="B422" s="55">
        <v>2952</v>
      </c>
      <c r="C422" s="108" t="s">
        <v>179</v>
      </c>
      <c r="D422" s="109">
        <v>5</v>
      </c>
      <c r="E422" s="109">
        <v>2</v>
      </c>
      <c r="F422" s="110"/>
      <c r="G422" s="117" t="s">
        <v>717</v>
      </c>
      <c r="H422" s="206" t="s">
        <v>80</v>
      </c>
      <c r="I422" s="113">
        <f t="shared" si="11"/>
        <v>0</v>
      </c>
      <c r="J422" s="45">
        <v>0</v>
      </c>
      <c r="K422" s="45">
        <v>0</v>
      </c>
      <c r="Y422" s="23"/>
      <c r="Z422" s="23"/>
      <c r="AA422" s="23"/>
      <c r="AB422" s="23"/>
    </row>
    <row r="423" spans="2:28" ht="40.5">
      <c r="B423" s="55"/>
      <c r="C423" s="108"/>
      <c r="D423" s="109"/>
      <c r="E423" s="109"/>
      <c r="F423" s="110"/>
      <c r="G423" s="117" t="s">
        <v>975</v>
      </c>
      <c r="H423" s="112"/>
      <c r="I423" s="113">
        <f t="shared" si="11"/>
        <v>0</v>
      </c>
      <c r="J423" s="45"/>
      <c r="K423" s="45"/>
      <c r="Y423" s="23"/>
      <c r="Z423" s="23"/>
      <c r="AA423" s="23"/>
      <c r="AB423" s="23"/>
    </row>
    <row r="424" spans="2:28" ht="27">
      <c r="B424" s="55">
        <v>2960</v>
      </c>
      <c r="C424" s="118" t="s">
        <v>179</v>
      </c>
      <c r="D424" s="119">
        <v>6</v>
      </c>
      <c r="E424" s="119">
        <v>0</v>
      </c>
      <c r="F424" s="120"/>
      <c r="G424" s="121" t="s">
        <v>718</v>
      </c>
      <c r="H424" s="122" t="s">
        <v>81</v>
      </c>
      <c r="I424" s="113">
        <f t="shared" si="11"/>
        <v>0</v>
      </c>
      <c r="J424" s="45">
        <f>SUM(J425)</f>
        <v>0</v>
      </c>
      <c r="K424" s="45">
        <f>SUM(K425)</f>
        <v>0</v>
      </c>
      <c r="Y424" s="23"/>
      <c r="Z424" s="23"/>
      <c r="AA424" s="23"/>
      <c r="AB424" s="23"/>
    </row>
    <row r="425" spans="2:28" ht="25.5" customHeight="1">
      <c r="B425" s="55">
        <v>2961</v>
      </c>
      <c r="C425" s="108" t="s">
        <v>179</v>
      </c>
      <c r="D425" s="109">
        <v>6</v>
      </c>
      <c r="E425" s="109">
        <v>1</v>
      </c>
      <c r="F425" s="110"/>
      <c r="G425" s="117" t="s">
        <v>719</v>
      </c>
      <c r="H425" s="206" t="s">
        <v>82</v>
      </c>
      <c r="I425" s="113">
        <f t="shared" si="11"/>
        <v>0</v>
      </c>
      <c r="J425" s="45">
        <v>0</v>
      </c>
      <c r="K425" s="45">
        <v>0</v>
      </c>
      <c r="Y425" s="23"/>
      <c r="Z425" s="23"/>
      <c r="AA425" s="23"/>
      <c r="AB425" s="23"/>
    </row>
    <row r="426" spans="2:28" ht="40.5">
      <c r="B426" s="55"/>
      <c r="C426" s="108"/>
      <c r="D426" s="109"/>
      <c r="E426" s="109"/>
      <c r="F426" s="110"/>
      <c r="G426" s="117" t="s">
        <v>975</v>
      </c>
      <c r="H426" s="112"/>
      <c r="I426" s="113">
        <f t="shared" si="11"/>
        <v>0</v>
      </c>
      <c r="J426" s="45"/>
      <c r="K426" s="45"/>
      <c r="Y426" s="23"/>
      <c r="Z426" s="23"/>
      <c r="AA426" s="23"/>
      <c r="AB426" s="23"/>
    </row>
    <row r="427" spans="2:28" ht="27">
      <c r="B427" s="55">
        <v>2970</v>
      </c>
      <c r="C427" s="118" t="s">
        <v>179</v>
      </c>
      <c r="D427" s="119">
        <v>7</v>
      </c>
      <c r="E427" s="119">
        <v>0</v>
      </c>
      <c r="F427" s="120"/>
      <c r="G427" s="121" t="s">
        <v>720</v>
      </c>
      <c r="H427" s="122" t="s">
        <v>83</v>
      </c>
      <c r="I427" s="113">
        <f t="shared" si="11"/>
        <v>0</v>
      </c>
      <c r="J427" s="45">
        <f>SUM(J428)</f>
        <v>0</v>
      </c>
      <c r="K427" s="45">
        <f>SUM(K428)</f>
        <v>0</v>
      </c>
      <c r="Y427" s="23"/>
      <c r="Z427" s="23"/>
      <c r="AA427" s="23"/>
      <c r="AB427" s="23"/>
    </row>
    <row r="428" spans="2:28" ht="27">
      <c r="B428" s="55">
        <v>2971</v>
      </c>
      <c r="C428" s="108" t="s">
        <v>179</v>
      </c>
      <c r="D428" s="109">
        <v>7</v>
      </c>
      <c r="E428" s="109">
        <v>1</v>
      </c>
      <c r="F428" s="110"/>
      <c r="G428" s="117" t="s">
        <v>721</v>
      </c>
      <c r="H428" s="206" t="s">
        <v>83</v>
      </c>
      <c r="I428" s="113">
        <f aca="true" t="shared" si="12" ref="I428:I463">SUM(J428:K428)</f>
        <v>0</v>
      </c>
      <c r="J428" s="45">
        <v>0</v>
      </c>
      <c r="K428" s="45">
        <v>0</v>
      </c>
      <c r="Y428" s="23"/>
      <c r="Z428" s="23"/>
      <c r="AA428" s="23"/>
      <c r="AB428" s="23"/>
    </row>
    <row r="429" spans="2:28" ht="40.5">
      <c r="B429" s="55"/>
      <c r="C429" s="108"/>
      <c r="D429" s="109"/>
      <c r="E429" s="109"/>
      <c r="F429" s="110"/>
      <c r="G429" s="117" t="s">
        <v>975</v>
      </c>
      <c r="H429" s="112"/>
      <c r="I429" s="113">
        <f t="shared" si="12"/>
        <v>0</v>
      </c>
      <c r="J429" s="45"/>
      <c r="K429" s="45"/>
      <c r="Y429" s="23"/>
      <c r="Z429" s="23"/>
      <c r="AA429" s="23"/>
      <c r="AB429" s="23"/>
    </row>
    <row r="430" spans="2:28" ht="15" customHeight="1">
      <c r="B430" s="55">
        <v>2980</v>
      </c>
      <c r="C430" s="118" t="s">
        <v>179</v>
      </c>
      <c r="D430" s="119">
        <v>8</v>
      </c>
      <c r="E430" s="119">
        <v>0</v>
      </c>
      <c r="F430" s="120"/>
      <c r="G430" s="121" t="s">
        <v>722</v>
      </c>
      <c r="H430" s="122" t="s">
        <v>84</v>
      </c>
      <c r="I430" s="113">
        <f t="shared" si="12"/>
        <v>0</v>
      </c>
      <c r="J430" s="45">
        <f>SUM(J431)</f>
        <v>0</v>
      </c>
      <c r="K430" s="45">
        <f>SUM(K431)</f>
        <v>0</v>
      </c>
      <c r="Y430" s="23"/>
      <c r="Z430" s="23"/>
      <c r="AA430" s="23"/>
      <c r="AB430" s="23"/>
    </row>
    <row r="431" spans="2:28" ht="17.25">
      <c r="B431" s="55">
        <v>2981</v>
      </c>
      <c r="C431" s="108" t="s">
        <v>179</v>
      </c>
      <c r="D431" s="109">
        <v>8</v>
      </c>
      <c r="E431" s="109">
        <v>1</v>
      </c>
      <c r="F431" s="110"/>
      <c r="G431" s="117" t="s">
        <v>723</v>
      </c>
      <c r="H431" s="206" t="s">
        <v>85</v>
      </c>
      <c r="I431" s="113">
        <f t="shared" si="12"/>
        <v>0</v>
      </c>
      <c r="J431" s="45">
        <v>0</v>
      </c>
      <c r="K431" s="45">
        <v>0</v>
      </c>
      <c r="Y431" s="23"/>
      <c r="Z431" s="23"/>
      <c r="AA431" s="23"/>
      <c r="AB431" s="23"/>
    </row>
    <row r="432" spans="2:28" ht="40.5">
      <c r="B432" s="55"/>
      <c r="C432" s="108"/>
      <c r="D432" s="109"/>
      <c r="E432" s="109"/>
      <c r="F432" s="110"/>
      <c r="G432" s="117" t="s">
        <v>975</v>
      </c>
      <c r="H432" s="112"/>
      <c r="I432" s="113">
        <f t="shared" si="12"/>
        <v>0</v>
      </c>
      <c r="J432" s="45"/>
      <c r="K432" s="45"/>
      <c r="Y432" s="23"/>
      <c r="Z432" s="23"/>
      <c r="AA432" s="23"/>
      <c r="AB432" s="23"/>
    </row>
    <row r="433" spans="2:28" s="30" customFormat="1" ht="38.25" customHeight="1">
      <c r="B433" s="81">
        <v>3000</v>
      </c>
      <c r="C433" s="118" t="s">
        <v>180</v>
      </c>
      <c r="D433" s="119">
        <v>0</v>
      </c>
      <c r="E433" s="119">
        <v>0</v>
      </c>
      <c r="F433" s="120"/>
      <c r="G433" s="212" t="s">
        <v>1005</v>
      </c>
      <c r="H433" s="208" t="s">
        <v>86</v>
      </c>
      <c r="I433" s="113">
        <f t="shared" si="12"/>
        <v>3870</v>
      </c>
      <c r="J433" s="113">
        <f>SUM(J434,J439,J442,J445,J449,J452,J455,J459,J461)</f>
        <v>3870</v>
      </c>
      <c r="K433" s="113">
        <f>SUM(K434,K439,K442,K445,K449,K452,K455,K459,K461)</f>
        <v>0</v>
      </c>
      <c r="L433" s="260"/>
      <c r="M433" s="260"/>
      <c r="Y433" s="31"/>
      <c r="Z433" s="31"/>
      <c r="AA433" s="31"/>
      <c r="AB433" s="31"/>
    </row>
    <row r="434" spans="2:28" ht="27">
      <c r="B434" s="55">
        <v>3010</v>
      </c>
      <c r="C434" s="118" t="s">
        <v>180</v>
      </c>
      <c r="D434" s="119">
        <v>1</v>
      </c>
      <c r="E434" s="119">
        <v>0</v>
      </c>
      <c r="F434" s="120"/>
      <c r="G434" s="121" t="s">
        <v>725</v>
      </c>
      <c r="H434" s="122" t="s">
        <v>87</v>
      </c>
      <c r="I434" s="113">
        <f t="shared" si="12"/>
        <v>0</v>
      </c>
      <c r="J434" s="45">
        <f>SUM(J435,J437)</f>
        <v>0</v>
      </c>
      <c r="K434" s="45">
        <f>SUM(K435,K437)</f>
        <v>0</v>
      </c>
      <c r="Y434" s="23"/>
      <c r="Z434" s="23"/>
      <c r="AA434" s="23"/>
      <c r="AB434" s="23"/>
    </row>
    <row r="435" spans="2:28" ht="15" customHeight="1">
      <c r="B435" s="55">
        <v>3011</v>
      </c>
      <c r="C435" s="108" t="s">
        <v>180</v>
      </c>
      <c r="D435" s="109">
        <v>1</v>
      </c>
      <c r="E435" s="109">
        <v>1</v>
      </c>
      <c r="F435" s="110"/>
      <c r="G435" s="117" t="s">
        <v>726</v>
      </c>
      <c r="H435" s="206" t="s">
        <v>88</v>
      </c>
      <c r="I435" s="113">
        <f t="shared" si="12"/>
        <v>0</v>
      </c>
      <c r="J435" s="45">
        <v>0</v>
      </c>
      <c r="K435" s="45">
        <v>0</v>
      </c>
      <c r="Y435" s="23"/>
      <c r="Z435" s="23"/>
      <c r="AA435" s="23"/>
      <c r="AB435" s="23"/>
    </row>
    <row r="436" spans="2:28" ht="40.5">
      <c r="B436" s="55"/>
      <c r="C436" s="108"/>
      <c r="D436" s="109"/>
      <c r="E436" s="109"/>
      <c r="F436" s="110"/>
      <c r="G436" s="117" t="s">
        <v>975</v>
      </c>
      <c r="H436" s="112"/>
      <c r="I436" s="113">
        <f t="shared" si="12"/>
        <v>0</v>
      </c>
      <c r="J436" s="45"/>
      <c r="K436" s="45"/>
      <c r="Y436" s="23"/>
      <c r="Z436" s="23"/>
      <c r="AA436" s="23"/>
      <c r="AB436" s="23"/>
    </row>
    <row r="437" spans="2:28" ht="15" customHeight="1">
      <c r="B437" s="55">
        <v>3012</v>
      </c>
      <c r="C437" s="108" t="s">
        <v>180</v>
      </c>
      <c r="D437" s="109">
        <v>1</v>
      </c>
      <c r="E437" s="109">
        <v>2</v>
      </c>
      <c r="F437" s="110"/>
      <c r="G437" s="117" t="s">
        <v>727</v>
      </c>
      <c r="H437" s="206" t="s">
        <v>89</v>
      </c>
      <c r="I437" s="113">
        <f t="shared" si="12"/>
        <v>0</v>
      </c>
      <c r="J437" s="45">
        <v>0</v>
      </c>
      <c r="K437" s="45">
        <v>0</v>
      </c>
      <c r="Y437" s="23"/>
      <c r="Z437" s="23"/>
      <c r="AA437" s="23"/>
      <c r="AB437" s="23"/>
    </row>
    <row r="438" spans="2:28" ht="40.5">
      <c r="B438" s="55"/>
      <c r="C438" s="108"/>
      <c r="D438" s="109"/>
      <c r="E438" s="109"/>
      <c r="F438" s="110"/>
      <c r="G438" s="117" t="s">
        <v>975</v>
      </c>
      <c r="H438" s="112"/>
      <c r="I438" s="113">
        <f t="shared" si="12"/>
        <v>0</v>
      </c>
      <c r="J438" s="45"/>
      <c r="K438" s="45"/>
      <c r="Y438" s="23"/>
      <c r="Z438" s="23"/>
      <c r="AA438" s="23"/>
      <c r="AB438" s="23"/>
    </row>
    <row r="439" spans="2:28" ht="15" customHeight="1">
      <c r="B439" s="55">
        <v>3020</v>
      </c>
      <c r="C439" s="118" t="s">
        <v>180</v>
      </c>
      <c r="D439" s="119">
        <v>2</v>
      </c>
      <c r="E439" s="119">
        <v>0</v>
      </c>
      <c r="F439" s="120"/>
      <c r="G439" s="121" t="s">
        <v>728</v>
      </c>
      <c r="H439" s="122" t="s">
        <v>90</v>
      </c>
      <c r="I439" s="113">
        <f t="shared" si="12"/>
        <v>0</v>
      </c>
      <c r="J439" s="45">
        <f>SUM(J440)</f>
        <v>0</v>
      </c>
      <c r="K439" s="45">
        <f>SUM(K440)</f>
        <v>0</v>
      </c>
      <c r="Y439" s="23"/>
      <c r="Z439" s="23"/>
      <c r="AA439" s="23"/>
      <c r="AB439" s="23"/>
    </row>
    <row r="440" spans="2:28" ht="15" customHeight="1">
      <c r="B440" s="55">
        <v>3021</v>
      </c>
      <c r="C440" s="108" t="s">
        <v>180</v>
      </c>
      <c r="D440" s="109">
        <v>2</v>
      </c>
      <c r="E440" s="109">
        <v>1</v>
      </c>
      <c r="F440" s="110"/>
      <c r="G440" s="117" t="s">
        <v>729</v>
      </c>
      <c r="H440" s="206" t="s">
        <v>91</v>
      </c>
      <c r="I440" s="113">
        <f t="shared" si="12"/>
        <v>0</v>
      </c>
      <c r="J440" s="45">
        <v>0</v>
      </c>
      <c r="K440" s="45">
        <v>0</v>
      </c>
      <c r="Y440" s="23"/>
      <c r="Z440" s="23"/>
      <c r="AA440" s="23"/>
      <c r="AB440" s="23"/>
    </row>
    <row r="441" spans="2:28" ht="40.5">
      <c r="B441" s="55"/>
      <c r="C441" s="108"/>
      <c r="D441" s="109"/>
      <c r="E441" s="109"/>
      <c r="F441" s="110"/>
      <c r="G441" s="117" t="s">
        <v>975</v>
      </c>
      <c r="H441" s="112"/>
      <c r="I441" s="113">
        <f t="shared" si="12"/>
        <v>0</v>
      </c>
      <c r="J441" s="45"/>
      <c r="K441" s="45"/>
      <c r="Y441" s="23"/>
      <c r="Z441" s="23"/>
      <c r="AA441" s="23"/>
      <c r="AB441" s="23"/>
    </row>
    <row r="442" spans="2:28" ht="15" customHeight="1">
      <c r="B442" s="55">
        <v>3030</v>
      </c>
      <c r="C442" s="118" t="s">
        <v>180</v>
      </c>
      <c r="D442" s="119">
        <v>3</v>
      </c>
      <c r="E442" s="119">
        <v>0</v>
      </c>
      <c r="F442" s="120"/>
      <c r="G442" s="121" t="s">
        <v>730</v>
      </c>
      <c r="H442" s="122" t="s">
        <v>92</v>
      </c>
      <c r="I442" s="113">
        <f t="shared" si="12"/>
        <v>720</v>
      </c>
      <c r="J442" s="45">
        <f>SUM(J443)</f>
        <v>720</v>
      </c>
      <c r="K442" s="45">
        <f>SUM(K443)</f>
        <v>0</v>
      </c>
      <c r="Y442" s="23"/>
      <c r="Z442" s="23"/>
      <c r="AA442" s="23"/>
      <c r="AB442" s="23"/>
    </row>
    <row r="443" spans="2:28" s="32" customFormat="1" ht="15" customHeight="1">
      <c r="B443" s="55">
        <v>3031</v>
      </c>
      <c r="C443" s="108" t="s">
        <v>180</v>
      </c>
      <c r="D443" s="109">
        <v>3</v>
      </c>
      <c r="E443" s="109">
        <v>1</v>
      </c>
      <c r="F443" s="110"/>
      <c r="G443" s="117" t="s">
        <v>731</v>
      </c>
      <c r="H443" s="122"/>
      <c r="I443" s="113">
        <f t="shared" si="12"/>
        <v>720</v>
      </c>
      <c r="J443" s="45">
        <f>J444</f>
        <v>720</v>
      </c>
      <c r="K443" s="45">
        <v>0</v>
      </c>
      <c r="L443" s="261"/>
      <c r="M443" s="261"/>
      <c r="Y443" s="33"/>
      <c r="Z443" s="33"/>
      <c r="AA443" s="33"/>
      <c r="AB443" s="33"/>
    </row>
    <row r="444" spans="2:28" s="32" customFormat="1" ht="15" customHeight="1">
      <c r="B444" s="55"/>
      <c r="C444" s="108"/>
      <c r="D444" s="109"/>
      <c r="E444" s="109"/>
      <c r="F444" s="110">
        <v>4726</v>
      </c>
      <c r="G444" s="115" t="s">
        <v>837</v>
      </c>
      <c r="H444" s="122"/>
      <c r="I444" s="113">
        <f>SUM(J444:K444)</f>
        <v>720</v>
      </c>
      <c r="J444" s="45">
        <v>720</v>
      </c>
      <c r="K444" s="45">
        <v>0</v>
      </c>
      <c r="L444" s="261"/>
      <c r="M444" s="261"/>
      <c r="Y444" s="33"/>
      <c r="Z444" s="33"/>
      <c r="AA444" s="33"/>
      <c r="AB444" s="33"/>
    </row>
    <row r="445" spans="2:28" ht="15" customHeight="1">
      <c r="B445" s="55">
        <v>3040</v>
      </c>
      <c r="C445" s="118" t="s">
        <v>180</v>
      </c>
      <c r="D445" s="119">
        <v>4</v>
      </c>
      <c r="E445" s="119">
        <v>0</v>
      </c>
      <c r="F445" s="120"/>
      <c r="G445" s="121" t="s">
        <v>732</v>
      </c>
      <c r="H445" s="122" t="s">
        <v>93</v>
      </c>
      <c r="I445" s="113">
        <f t="shared" si="12"/>
        <v>2310</v>
      </c>
      <c r="J445" s="45">
        <f>SUM(J446)</f>
        <v>2310</v>
      </c>
      <c r="K445" s="45">
        <f>SUM(K446)</f>
        <v>0</v>
      </c>
      <c r="Y445" s="23"/>
      <c r="Z445" s="23"/>
      <c r="AA445" s="23"/>
      <c r="AB445" s="23"/>
    </row>
    <row r="446" spans="2:28" ht="15" customHeight="1">
      <c r="B446" s="55">
        <v>3041</v>
      </c>
      <c r="C446" s="108" t="s">
        <v>180</v>
      </c>
      <c r="D446" s="109">
        <v>4</v>
      </c>
      <c r="E446" s="109">
        <v>1</v>
      </c>
      <c r="F446" s="110"/>
      <c r="G446" s="117" t="s">
        <v>733</v>
      </c>
      <c r="H446" s="206" t="s">
        <v>94</v>
      </c>
      <c r="I446" s="113">
        <f t="shared" si="12"/>
        <v>2310</v>
      </c>
      <c r="J446" s="45">
        <f>J448</f>
        <v>2310</v>
      </c>
      <c r="K446" s="45">
        <f>SUM(K448)</f>
        <v>0</v>
      </c>
      <c r="Y446" s="23"/>
      <c r="Z446" s="23"/>
      <c r="AA446" s="23"/>
      <c r="AB446" s="23"/>
    </row>
    <row r="447" spans="2:28" ht="40.5">
      <c r="B447" s="55"/>
      <c r="C447" s="108"/>
      <c r="D447" s="109"/>
      <c r="E447" s="109"/>
      <c r="F447" s="110"/>
      <c r="G447" s="117" t="s">
        <v>975</v>
      </c>
      <c r="H447" s="112"/>
      <c r="I447" s="113">
        <f t="shared" si="12"/>
        <v>0</v>
      </c>
      <c r="J447" s="45"/>
      <c r="K447" s="45"/>
      <c r="Y447" s="23"/>
      <c r="Z447" s="23"/>
      <c r="AA447" s="23"/>
      <c r="AB447" s="23"/>
    </row>
    <row r="448" spans="2:28" ht="15" customHeight="1">
      <c r="B448" s="55"/>
      <c r="C448" s="108"/>
      <c r="D448" s="109"/>
      <c r="E448" s="109"/>
      <c r="F448" s="129">
        <v>4729</v>
      </c>
      <c r="G448" s="115" t="s">
        <v>840</v>
      </c>
      <c r="H448" s="112"/>
      <c r="I448" s="113">
        <f t="shared" si="12"/>
        <v>2310</v>
      </c>
      <c r="J448" s="45">
        <v>2310</v>
      </c>
      <c r="K448" s="45">
        <v>0</v>
      </c>
      <c r="Y448" s="23"/>
      <c r="Z448" s="23"/>
      <c r="AA448" s="23"/>
      <c r="AB448" s="23"/>
    </row>
    <row r="449" spans="2:28" ht="15" customHeight="1">
      <c r="B449" s="55">
        <v>3050</v>
      </c>
      <c r="C449" s="118" t="s">
        <v>180</v>
      </c>
      <c r="D449" s="119">
        <v>5</v>
      </c>
      <c r="E449" s="119">
        <v>0</v>
      </c>
      <c r="F449" s="120"/>
      <c r="G449" s="121" t="s">
        <v>734</v>
      </c>
      <c r="H449" s="122" t="s">
        <v>95</v>
      </c>
      <c r="I449" s="113">
        <f t="shared" si="12"/>
        <v>0</v>
      </c>
      <c r="J449" s="45">
        <f>SUM(J450)</f>
        <v>0</v>
      </c>
      <c r="K449" s="45">
        <f>SUM(K450)</f>
        <v>0</v>
      </c>
      <c r="Y449" s="23"/>
      <c r="Z449" s="23"/>
      <c r="AA449" s="23"/>
      <c r="AB449" s="23"/>
    </row>
    <row r="450" spans="2:28" ht="15" customHeight="1">
      <c r="B450" s="55">
        <v>3051</v>
      </c>
      <c r="C450" s="108" t="s">
        <v>180</v>
      </c>
      <c r="D450" s="109">
        <v>5</v>
      </c>
      <c r="E450" s="109">
        <v>1</v>
      </c>
      <c r="F450" s="110"/>
      <c r="G450" s="117" t="s">
        <v>735</v>
      </c>
      <c r="H450" s="206" t="s">
        <v>95</v>
      </c>
      <c r="I450" s="113">
        <f t="shared" si="12"/>
        <v>0</v>
      </c>
      <c r="J450" s="45">
        <v>0</v>
      </c>
      <c r="K450" s="45">
        <v>0</v>
      </c>
      <c r="Y450" s="23"/>
      <c r="Z450" s="23"/>
      <c r="AA450" s="23"/>
      <c r="AB450" s="23"/>
    </row>
    <row r="451" spans="2:28" ht="40.5">
      <c r="B451" s="55"/>
      <c r="C451" s="108"/>
      <c r="D451" s="109"/>
      <c r="E451" s="109"/>
      <c r="F451" s="110"/>
      <c r="G451" s="117" t="s">
        <v>975</v>
      </c>
      <c r="H451" s="112"/>
      <c r="I451" s="113">
        <f t="shared" si="12"/>
        <v>0</v>
      </c>
      <c r="J451" s="45"/>
      <c r="K451" s="45"/>
      <c r="Y451" s="23"/>
      <c r="Z451" s="23"/>
      <c r="AA451" s="23"/>
      <c r="AB451" s="23"/>
    </row>
    <row r="452" spans="2:28" ht="15" customHeight="1">
      <c r="B452" s="55">
        <v>3060</v>
      </c>
      <c r="C452" s="118" t="s">
        <v>180</v>
      </c>
      <c r="D452" s="119">
        <v>6</v>
      </c>
      <c r="E452" s="119">
        <v>0</v>
      </c>
      <c r="F452" s="120"/>
      <c r="G452" s="121" t="s">
        <v>736</v>
      </c>
      <c r="H452" s="122" t="s">
        <v>96</v>
      </c>
      <c r="I452" s="113">
        <f t="shared" si="12"/>
        <v>0</v>
      </c>
      <c r="J452" s="45">
        <f>SUM(J453)</f>
        <v>0</v>
      </c>
      <c r="K452" s="45">
        <f>SUM(K453)</f>
        <v>0</v>
      </c>
      <c r="Y452" s="23"/>
      <c r="Z452" s="23"/>
      <c r="AA452" s="23"/>
      <c r="AB452" s="23"/>
    </row>
    <row r="453" spans="2:28" ht="15" customHeight="1">
      <c r="B453" s="55">
        <v>3061</v>
      </c>
      <c r="C453" s="108" t="s">
        <v>180</v>
      </c>
      <c r="D453" s="109">
        <v>6</v>
      </c>
      <c r="E453" s="109">
        <v>1</v>
      </c>
      <c r="F453" s="110"/>
      <c r="G453" s="117" t="s">
        <v>737</v>
      </c>
      <c r="H453" s="206" t="s">
        <v>96</v>
      </c>
      <c r="I453" s="113">
        <f t="shared" si="12"/>
        <v>0</v>
      </c>
      <c r="J453" s="45">
        <v>0</v>
      </c>
      <c r="K453" s="45">
        <v>0</v>
      </c>
      <c r="Y453" s="23"/>
      <c r="Z453" s="23"/>
      <c r="AA453" s="23"/>
      <c r="AB453" s="23"/>
    </row>
    <row r="454" spans="2:28" ht="40.5">
      <c r="B454" s="55"/>
      <c r="C454" s="108"/>
      <c r="D454" s="109"/>
      <c r="E454" s="109"/>
      <c r="F454" s="110"/>
      <c r="G454" s="117" t="s">
        <v>975</v>
      </c>
      <c r="H454" s="112"/>
      <c r="I454" s="113">
        <f t="shared" si="12"/>
        <v>0</v>
      </c>
      <c r="J454" s="45"/>
      <c r="K454" s="45"/>
      <c r="Y454" s="23"/>
      <c r="Z454" s="23"/>
      <c r="AA454" s="23"/>
      <c r="AB454" s="23"/>
    </row>
    <row r="455" spans="2:28" ht="25.5" customHeight="1">
      <c r="B455" s="55">
        <v>3070</v>
      </c>
      <c r="C455" s="118" t="s">
        <v>180</v>
      </c>
      <c r="D455" s="119">
        <v>7</v>
      </c>
      <c r="E455" s="119">
        <v>0</v>
      </c>
      <c r="F455" s="120"/>
      <c r="G455" s="121" t="s">
        <v>738</v>
      </c>
      <c r="H455" s="122" t="s">
        <v>97</v>
      </c>
      <c r="I455" s="45">
        <f t="shared" si="12"/>
        <v>840</v>
      </c>
      <c r="J455" s="45">
        <f>SUM(J456)</f>
        <v>840</v>
      </c>
      <c r="K455" s="45">
        <f>SUM(K456)</f>
        <v>0</v>
      </c>
      <c r="Y455" s="23"/>
      <c r="Z455" s="23"/>
      <c r="AA455" s="23"/>
      <c r="AB455" s="23"/>
    </row>
    <row r="456" spans="2:28" ht="27">
      <c r="B456" s="55">
        <v>3071</v>
      </c>
      <c r="C456" s="108" t="s">
        <v>180</v>
      </c>
      <c r="D456" s="109">
        <v>7</v>
      </c>
      <c r="E456" s="109">
        <v>1</v>
      </c>
      <c r="F456" s="110"/>
      <c r="G456" s="117" t="s">
        <v>739</v>
      </c>
      <c r="H456" s="206" t="s">
        <v>98</v>
      </c>
      <c r="I456" s="45">
        <f t="shared" si="12"/>
        <v>840</v>
      </c>
      <c r="J456" s="45">
        <f>SUM(J458)</f>
        <v>840</v>
      </c>
      <c r="K456" s="45">
        <f>SUM(K458)</f>
        <v>0</v>
      </c>
      <c r="Y456" s="23"/>
      <c r="Z456" s="23"/>
      <c r="AA456" s="23"/>
      <c r="AB456" s="23"/>
    </row>
    <row r="457" spans="2:28" ht="40.5">
      <c r="B457" s="55"/>
      <c r="C457" s="108"/>
      <c r="D457" s="109"/>
      <c r="E457" s="109"/>
      <c r="F457" s="110"/>
      <c r="G457" s="117" t="s">
        <v>975</v>
      </c>
      <c r="H457" s="112"/>
      <c r="I457" s="113">
        <f t="shared" si="12"/>
        <v>0</v>
      </c>
      <c r="J457" s="45"/>
      <c r="K457" s="45"/>
      <c r="Y457" s="23"/>
      <c r="Z457" s="23"/>
      <c r="AA457" s="23"/>
      <c r="AB457" s="23"/>
    </row>
    <row r="458" spans="2:28" ht="15" customHeight="1">
      <c r="B458" s="55"/>
      <c r="C458" s="108"/>
      <c r="D458" s="109"/>
      <c r="E458" s="109"/>
      <c r="F458" s="129">
        <v>4729</v>
      </c>
      <c r="G458" s="115" t="s">
        <v>840</v>
      </c>
      <c r="H458" s="112"/>
      <c r="I458" s="113">
        <f t="shared" si="12"/>
        <v>840</v>
      </c>
      <c r="J458" s="45">
        <v>840</v>
      </c>
      <c r="K458" s="45">
        <v>0</v>
      </c>
      <c r="Y458" s="23"/>
      <c r="Z458" s="23"/>
      <c r="AA458" s="23"/>
      <c r="AB458" s="23"/>
    </row>
    <row r="459" spans="2:28" ht="40.5">
      <c r="B459" s="55">
        <v>3080</v>
      </c>
      <c r="C459" s="118" t="s">
        <v>180</v>
      </c>
      <c r="D459" s="119">
        <v>8</v>
      </c>
      <c r="E459" s="119">
        <v>0</v>
      </c>
      <c r="F459" s="120"/>
      <c r="G459" s="121" t="s">
        <v>989</v>
      </c>
      <c r="H459" s="122" t="s">
        <v>99</v>
      </c>
      <c r="I459" s="113">
        <f t="shared" si="12"/>
        <v>0</v>
      </c>
      <c r="J459" s="45">
        <f>SUM(J460)</f>
        <v>0</v>
      </c>
      <c r="K459" s="45">
        <f>SUM(K460)</f>
        <v>0</v>
      </c>
      <c r="Y459" s="23"/>
      <c r="Z459" s="23"/>
      <c r="AA459" s="23"/>
      <c r="AB459" s="23"/>
    </row>
    <row r="460" spans="2:28" ht="39.75" customHeight="1">
      <c r="B460" s="55">
        <v>3081</v>
      </c>
      <c r="C460" s="108" t="s">
        <v>180</v>
      </c>
      <c r="D460" s="109">
        <v>8</v>
      </c>
      <c r="E460" s="109">
        <v>1</v>
      </c>
      <c r="F460" s="110"/>
      <c r="G460" s="117" t="s">
        <v>989</v>
      </c>
      <c r="H460" s="206" t="s">
        <v>100</v>
      </c>
      <c r="I460" s="113">
        <f t="shared" si="12"/>
        <v>0</v>
      </c>
      <c r="J460" s="45">
        <f>SUM(J461)</f>
        <v>0</v>
      </c>
      <c r="K460" s="45">
        <f>SUM(K461)</f>
        <v>0</v>
      </c>
      <c r="Y460" s="23"/>
      <c r="Z460" s="23"/>
      <c r="AA460" s="23"/>
      <c r="AB460" s="23"/>
    </row>
    <row r="461" spans="2:28" ht="26.25" customHeight="1">
      <c r="B461" s="55">
        <v>3090</v>
      </c>
      <c r="C461" s="118" t="s">
        <v>180</v>
      </c>
      <c r="D461" s="267">
        <v>9</v>
      </c>
      <c r="E461" s="119">
        <v>0</v>
      </c>
      <c r="F461" s="120"/>
      <c r="G461" s="121" t="s">
        <v>742</v>
      </c>
      <c r="H461" s="122" t="s">
        <v>101</v>
      </c>
      <c r="I461" s="113">
        <f t="shared" si="12"/>
        <v>0</v>
      </c>
      <c r="J461" s="45">
        <f>SUM(J462+J464)</f>
        <v>0</v>
      </c>
      <c r="K461" s="45">
        <f>SUM(K462+K464)</f>
        <v>0</v>
      </c>
      <c r="Y461" s="23"/>
      <c r="Z461" s="23"/>
      <c r="AA461" s="23"/>
      <c r="AB461" s="23"/>
    </row>
    <row r="462" spans="2:28" ht="26.25" customHeight="1">
      <c r="B462" s="55">
        <v>3091</v>
      </c>
      <c r="C462" s="108" t="s">
        <v>180</v>
      </c>
      <c r="D462" s="81">
        <v>9</v>
      </c>
      <c r="E462" s="109">
        <v>1</v>
      </c>
      <c r="F462" s="110"/>
      <c r="G462" s="117" t="s">
        <v>743</v>
      </c>
      <c r="H462" s="206" t="s">
        <v>102</v>
      </c>
      <c r="I462" s="113">
        <f t="shared" si="12"/>
        <v>0</v>
      </c>
      <c r="J462" s="45">
        <v>0</v>
      </c>
      <c r="K462" s="45">
        <v>0</v>
      </c>
      <c r="Y462" s="23"/>
      <c r="Z462" s="23"/>
      <c r="AA462" s="23"/>
      <c r="AB462" s="23"/>
    </row>
    <row r="463" spans="2:28" ht="40.5">
      <c r="B463" s="55"/>
      <c r="C463" s="108"/>
      <c r="D463" s="109"/>
      <c r="E463" s="109"/>
      <c r="F463" s="110"/>
      <c r="G463" s="117" t="s">
        <v>975</v>
      </c>
      <c r="H463" s="112"/>
      <c r="I463" s="113">
        <f t="shared" si="12"/>
        <v>0</v>
      </c>
      <c r="J463" s="45"/>
      <c r="K463" s="45"/>
      <c r="Y463" s="23"/>
      <c r="Z463" s="23"/>
      <c r="AA463" s="23"/>
      <c r="AB463" s="23"/>
    </row>
    <row r="464" spans="2:28" ht="39.75" customHeight="1">
      <c r="B464" s="55">
        <v>3092</v>
      </c>
      <c r="C464" s="108" t="s">
        <v>180</v>
      </c>
      <c r="D464" s="81">
        <v>9</v>
      </c>
      <c r="E464" s="109">
        <v>2</v>
      </c>
      <c r="F464" s="110"/>
      <c r="G464" s="117" t="s">
        <v>744</v>
      </c>
      <c r="H464" s="206"/>
      <c r="I464" s="113">
        <f aca="true" t="shared" si="13" ref="I464:I469">SUM(J464:K464)</f>
        <v>0</v>
      </c>
      <c r="J464" s="45">
        <v>0</v>
      </c>
      <c r="K464" s="45">
        <v>0</v>
      </c>
      <c r="Y464" s="23"/>
      <c r="Z464" s="23"/>
      <c r="AA464" s="23"/>
      <c r="AB464" s="23"/>
    </row>
    <row r="465" spans="2:28" ht="40.5">
      <c r="B465" s="55"/>
      <c r="C465" s="108"/>
      <c r="D465" s="109"/>
      <c r="E465" s="109"/>
      <c r="F465" s="110"/>
      <c r="G465" s="117" t="s">
        <v>975</v>
      </c>
      <c r="H465" s="112"/>
      <c r="I465" s="113">
        <f t="shared" si="13"/>
        <v>0</v>
      </c>
      <c r="J465" s="45"/>
      <c r="K465" s="45"/>
      <c r="Y465" s="23"/>
      <c r="Z465" s="23"/>
      <c r="AA465" s="23"/>
      <c r="AB465" s="23"/>
    </row>
    <row r="466" spans="2:28" s="30" customFormat="1" ht="28.5" customHeight="1">
      <c r="B466" s="81">
        <v>3100</v>
      </c>
      <c r="C466" s="118" t="s">
        <v>181</v>
      </c>
      <c r="D466" s="118">
        <v>0</v>
      </c>
      <c r="E466" s="118">
        <v>0</v>
      </c>
      <c r="F466" s="268"/>
      <c r="G466" s="50" t="s">
        <v>998</v>
      </c>
      <c r="H466" s="215"/>
      <c r="I466" s="113">
        <f aca="true" t="shared" si="14" ref="I466:K467">SUM(I467)</f>
        <v>16425.8</v>
      </c>
      <c r="J466" s="113">
        <f t="shared" si="14"/>
        <v>16425.8</v>
      </c>
      <c r="K466" s="113">
        <f t="shared" si="14"/>
        <v>0</v>
      </c>
      <c r="L466" s="260"/>
      <c r="M466" s="260"/>
      <c r="Y466" s="31"/>
      <c r="Z466" s="31"/>
      <c r="AA466" s="31"/>
      <c r="AB466" s="31"/>
    </row>
    <row r="467" spans="2:28" ht="27">
      <c r="B467" s="55">
        <v>3110</v>
      </c>
      <c r="C467" s="269" t="s">
        <v>181</v>
      </c>
      <c r="D467" s="269">
        <v>1</v>
      </c>
      <c r="E467" s="269">
        <v>0</v>
      </c>
      <c r="F467" s="270"/>
      <c r="G467" s="147" t="s">
        <v>746</v>
      </c>
      <c r="H467" s="206"/>
      <c r="I467" s="113">
        <f t="shared" si="14"/>
        <v>16425.8</v>
      </c>
      <c r="J467" s="45">
        <f t="shared" si="14"/>
        <v>16425.8</v>
      </c>
      <c r="K467" s="45">
        <f t="shared" si="14"/>
        <v>0</v>
      </c>
      <c r="Y467" s="23"/>
      <c r="Z467" s="23"/>
      <c r="AA467" s="23"/>
      <c r="AB467" s="23"/>
    </row>
    <row r="468" spans="2:28" ht="15" customHeight="1">
      <c r="B468" s="55">
        <v>3112</v>
      </c>
      <c r="C468" s="269" t="s">
        <v>181</v>
      </c>
      <c r="D468" s="269">
        <v>1</v>
      </c>
      <c r="E468" s="269">
        <v>2</v>
      </c>
      <c r="F468" s="270"/>
      <c r="G468" s="213" t="s">
        <v>747</v>
      </c>
      <c r="H468" s="206"/>
      <c r="I468" s="113">
        <f>SUM(I470)</f>
        <v>16425.8</v>
      </c>
      <c r="J468" s="45">
        <f>SUM(J470)</f>
        <v>16425.8</v>
      </c>
      <c r="K468" s="45">
        <f>SUM(K470)</f>
        <v>0</v>
      </c>
      <c r="Y468" s="23"/>
      <c r="Z468" s="23"/>
      <c r="AA468" s="23"/>
      <c r="AB468" s="23"/>
    </row>
    <row r="469" spans="2:28" ht="40.5">
      <c r="B469" s="55"/>
      <c r="C469" s="108"/>
      <c r="D469" s="109"/>
      <c r="E469" s="109"/>
      <c r="F469" s="110"/>
      <c r="G469" s="117" t="s">
        <v>975</v>
      </c>
      <c r="H469" s="112"/>
      <c r="I469" s="113">
        <f t="shared" si="13"/>
        <v>0</v>
      </c>
      <c r="J469" s="45"/>
      <c r="K469" s="45"/>
      <c r="Y469" s="23"/>
      <c r="Z469" s="23"/>
      <c r="AA469" s="23"/>
      <c r="AB469" s="23"/>
    </row>
    <row r="470" spans="2:28" ht="15" customHeight="1">
      <c r="B470" s="55"/>
      <c r="C470" s="108"/>
      <c r="D470" s="109"/>
      <c r="E470" s="109"/>
      <c r="F470" s="129">
        <v>4891</v>
      </c>
      <c r="G470" s="115" t="s">
        <v>990</v>
      </c>
      <c r="H470" s="112"/>
      <c r="I470" s="113">
        <f>SUM(J470,-J471,K470)</f>
        <v>16425.8</v>
      </c>
      <c r="J470" s="45">
        <v>16425.8</v>
      </c>
      <c r="K470" s="45">
        <v>0</v>
      </c>
      <c r="Y470" s="34"/>
      <c r="Z470" s="23"/>
      <c r="AA470" s="23"/>
      <c r="AB470" s="23"/>
    </row>
    <row r="471" spans="2:27" ht="30.75" customHeight="1">
      <c r="B471" s="55"/>
      <c r="C471" s="108"/>
      <c r="D471" s="109"/>
      <c r="E471" s="109"/>
      <c r="F471" s="110"/>
      <c r="G471" s="271" t="s">
        <v>991</v>
      </c>
      <c r="H471" s="112"/>
      <c r="I471" s="113"/>
      <c r="J471" s="45"/>
      <c r="K471" s="45"/>
      <c r="X471" s="23"/>
      <c r="AA471" s="23"/>
    </row>
    <row r="472" spans="3:11" ht="17.25">
      <c r="C472" s="217"/>
      <c r="D472" s="218"/>
      <c r="E472" s="219"/>
      <c r="F472" s="219"/>
      <c r="I472" s="272"/>
      <c r="J472" s="272"/>
      <c r="K472" s="272"/>
    </row>
    <row r="473" spans="3:27" ht="17.25">
      <c r="C473" s="221"/>
      <c r="D473" s="218"/>
      <c r="E473" s="219"/>
      <c r="F473" s="219"/>
      <c r="AA473" s="23"/>
    </row>
    <row r="474" spans="3:7" ht="17.25">
      <c r="C474" s="221"/>
      <c r="D474" s="218"/>
      <c r="E474" s="219"/>
      <c r="F474" s="219"/>
      <c r="G474" s="114"/>
    </row>
    <row r="475" spans="3:11" ht="17.25">
      <c r="C475" s="221"/>
      <c r="D475" s="222"/>
      <c r="E475" s="223"/>
      <c r="F475" s="273"/>
      <c r="I475" s="40"/>
      <c r="K475" s="40"/>
    </row>
    <row r="476" spans="6:9" ht="17.25">
      <c r="F476" s="273"/>
      <c r="I476" s="40"/>
    </row>
    <row r="477" spans="6:9" ht="17.25">
      <c r="F477" s="273"/>
      <c r="I477" s="40"/>
    </row>
    <row r="478" spans="4:11" ht="17.25">
      <c r="D478" s="226"/>
      <c r="F478" s="223"/>
      <c r="I478" s="40"/>
      <c r="K478" s="40"/>
    </row>
    <row r="479" spans="6:9" ht="17.25">
      <c r="F479" s="274"/>
      <c r="I479" s="40"/>
    </row>
    <row r="481" spans="9:11" ht="17.25">
      <c r="I481" s="40"/>
      <c r="K481" s="40"/>
    </row>
    <row r="482" ht="17.25">
      <c r="I482" s="40"/>
    </row>
    <row r="483" spans="9:11" ht="17.25">
      <c r="I483" s="40"/>
      <c r="K483" s="40"/>
    </row>
    <row r="484" ht="17.25">
      <c r="I484" s="40"/>
    </row>
    <row r="485" ht="17.25">
      <c r="I485" s="116"/>
    </row>
    <row r="489" ht="17.25">
      <c r="I489" s="40"/>
    </row>
    <row r="490" ht="17.25">
      <c r="I490" s="40"/>
    </row>
    <row r="491" ht="17.25">
      <c r="I491" s="40"/>
    </row>
  </sheetData>
  <sheetProtection/>
  <mergeCells count="13">
    <mergeCell ref="J5:K5"/>
    <mergeCell ref="F5:F6"/>
    <mergeCell ref="M5:M6"/>
    <mergeCell ref="B1:K1"/>
    <mergeCell ref="B2:K2"/>
    <mergeCell ref="J4:K4"/>
    <mergeCell ref="B5:B6"/>
    <mergeCell ref="G5:G6"/>
    <mergeCell ref="H5:H6"/>
    <mergeCell ref="I5:I6"/>
    <mergeCell ref="C5:C6"/>
    <mergeCell ref="D5:D6"/>
    <mergeCell ref="E5:E6"/>
  </mergeCells>
  <printOptions/>
  <pageMargins left="0.669291338582677" right="0.196850393700787" top="0.393700787401575" bottom="0.511811023622047" header="0.15748031496063" footer="0.236220472440945"/>
  <pageSetup firstPageNumber="23" useFirstPageNumber="1" horizontalDpi="600" verticalDpi="600" orientation="portrait" paperSize="9" scale="95" r:id="rId1"/>
  <headerFooter alignWithMargins="0">
    <oddFooter>&amp;C&amp;P&amp;RԲյուջե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Petrosyan</cp:lastModifiedBy>
  <cp:lastPrinted>2018-04-04T06:40:52Z</cp:lastPrinted>
  <dcterms:created xsi:type="dcterms:W3CDTF">1996-10-14T23:33:28Z</dcterms:created>
  <dcterms:modified xsi:type="dcterms:W3CDTF">2018-04-07T07:06:29Z</dcterms:modified>
  <cp:category/>
  <cp:version/>
  <cp:contentType/>
  <cp:contentStatus/>
</cp:coreProperties>
</file>