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1-էջ" sheetId="1" r:id="rId1"/>
    <sheet name="Եկամուտներ" sheetId="2" r:id="rId2"/>
    <sheet name="Գործառ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<sst xmlns="http://schemas.openxmlformats.org/spreadsheetml/2006/main" count="4160" uniqueCount="533">
  <si>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</si>
  <si>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</si>
  <si>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</si>
  <si>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</si>
  <si>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</si>
  <si>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</si>
  <si>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</si>
  <si>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</si>
  <si>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</si>
  <si>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</si>
  <si>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</si>
  <si>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</si>
  <si>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</si>
  <si>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</si>
  <si>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</si>
  <si>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</si>
  <si>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</si>
  <si>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</si>
  <si>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</si>
  <si>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</si>
  <si>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</si>
  <si>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</si>
  <si>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</si>
  <si>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</si>
  <si>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</si>
  <si>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</si>
  <si>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</si>
  <si>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</si>
  <si>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</si>
  <si>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</si>
  <si>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</si>
  <si>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</si>
  <si>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</si>
  <si>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</si>
  <si>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</si>
  <si>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</si>
  <si>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</si>
  <si>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</si>
  <si>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</si>
  <si>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</si>
  <si>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</si>
  <si>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</si>
  <si>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</si>
  <si>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</si>
  <si>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</si>
  <si>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</si>
  <si>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</si>
  <si>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</si>
  <si>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</si>
  <si>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</si>
  <si>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</si>
  <si>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</si>
  <si>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</si>
  <si>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</si>
  <si>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</si>
  <si>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</si>
  <si>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</si>
  <si>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</si>
  <si>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</si>
  <si>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</si>
  <si>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</si>
  <si>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</si>
  <si>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</si>
  <si>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</si>
  <si>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</si>
  <si>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</si>
  <si>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</si>
  <si>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</si>
  <si>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</si>
  <si>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</si>
  <si>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</si>
  <si>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</si>
  <si>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</si>
  <si>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</si>
  <si>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</si>
  <si>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</si>
  <si>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</si>
  <si>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</si>
  <si>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</si>
  <si>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</si>
  <si>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</si>
  <si>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</si>
  <si>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</si>
  <si>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</si>
  <si>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</si>
  <si>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</si>
  <si>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</si>
  <si>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</si>
  <si>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</si>
  <si>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</si>
  <si>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</si>
  <si>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</si>
  <si>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</si>
  <si>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</si>
  <si>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</si>
  <si>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</si>
  <si>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</si>
  <si>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</si>
  <si>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</si>
  <si>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</si>
  <si>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</si>
  <si>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</si>
  <si>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</si>
  <si>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</si>
  <si>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</si>
  <si>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</si>
  <si>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</si>
  <si>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</si>
  <si>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</si>
  <si>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</si>
  <si>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</si>
  <si>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</si>
  <si>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</si>
  <si>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</si>
  <si>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</si>
  <si>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</si>
  <si>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</si>
  <si>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</si>
  <si>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</si>
  <si>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</si>
  <si>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</si>
  <si>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</si>
  <si>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</si>
  <si>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</si>
  <si>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</si>
  <si>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</si>
  <si>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</si>
  <si>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</si>
  <si>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</si>
  <si>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</si>
  <si>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</si>
  <si>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</si>
  <si>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</si>
  <si>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</si>
  <si>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</si>
  <si>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</si>
  <si>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</si>
  <si>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</si>
  <si>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</si>
  <si>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</si>
  <si>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</si>
  <si>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</si>
  <si>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</si>
  <si>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</si>
  <si>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</si>
  <si>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</si>
  <si>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</si>
  <si>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</si>
  <si>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</si>
  <si>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</si>
  <si>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</si>
  <si>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</si>
  <si>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</si>
  <si>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</si>
  <si>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</si>
  <si>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</si>
  <si>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</si>
  <si>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</si>
  <si>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</si>
  <si>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</si>
  <si>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</si>
  <si>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</si>
  <si>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</si>
  <si>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</si>
  <si>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</si>
  <si>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</si>
  <si>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</si>
  <si>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</si>
  <si>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</si>
  <si>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</si>
  <si>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</si>
  <si>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</si>
  <si>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</si>
  <si>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</si>
  <si>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</si>
  <si>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</si>
  <si>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</si>
  <si>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</si>
  <si>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</si>
  <si>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</si>
  <si>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</si>
  <si>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</si>
  <si>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</si>
  <si>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</si>
  <si>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</si>
  <si>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</si>
  <si>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</si>
  <si>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</si>
  <si>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</si>
  <si>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</si>
  <si>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</si>
  <si>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</si>
  <si>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</si>
  <si>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</si>
  <si>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</si>
  <si>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</si>
  <si>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</si>
  <si>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</si>
  <si>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</si>
  <si>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</si>
  <si>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</si>
  <si>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</si>
  <si>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</si>
  <si>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</si>
  <si>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</si>
  <si>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</si>
  <si>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</si>
  <si>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</si>
  <si>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</si>
  <si>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</si>
  <si>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</si>
  <si>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</si>
  <si>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</si>
  <si>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</si>
  <si>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</si>
  <si>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</si>
  <si>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</si>
  <si>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</si>
  <si>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</si>
  <si>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</si>
  <si>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</si>
  <si>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</si>
  <si>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</si>
  <si>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</si>
  <si>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</si>
  <si>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</si>
  <si>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</si>
  <si>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</si>
  <si>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</si>
  <si>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</si>
  <si>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</si>
  <si>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</si>
  <si>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</si>
  <si>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</si>
  <si>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</si>
  <si>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</si>
  <si>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</si>
  <si>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</si>
  <si>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</si>
  <si>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</si>
  <si>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</si>
  <si>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</si>
  <si>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</si>
  <si>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</si>
  <si>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</si>
  <si>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</si>
  <si>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</si>
  <si>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</si>
  <si>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</si>
  <si>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</si>
  <si>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</si>
  <si>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</si>
  <si>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</si>
  <si>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</si>
  <si>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</si>
  <si>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</si>
  <si>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</si>
  <si>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</si>
  <si>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</si>
  <si>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</si>
  <si>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</si>
  <si>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</si>
  <si>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</si>
  <si>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</si>
  <si>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</si>
  <si>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</si>
  <si>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</si>
  <si>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</si>
  <si>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</si>
  <si>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</si>
  <si>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</si>
  <si>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</si>
  <si>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</si>
  <si>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</si>
  <si>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</si>
  <si>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</si>
  <si>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</si>
  <si>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</si>
  <si>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</si>
  <si>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</si>
  <si>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</si>
  <si>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</si>
  <si>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</si>
  <si>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</si>
  <si>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</si>
  <si>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</si>
  <si>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</si>
  <si>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</si>
  <si>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</si>
  <si>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</si>
  <si>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</si>
  <si>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</si>
  <si>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</si>
  <si>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</si>
  <si>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</si>
  <si>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</si>
  <si>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</si>
  <si>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</si>
  <si>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</si>
  <si>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</si>
  <si>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</si>
  <si>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</si>
  <si>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</si>
  <si>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</si>
  <si>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</si>
  <si>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</si>
  <si>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</si>
  <si>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</si>
  <si>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</si>
  <si>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</si>
  <si>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</si>
  <si>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</si>
  <si>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</si>
  <si>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</si>
  <si>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</si>
  <si>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</si>
  <si>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</si>
  <si>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</si>
  <si>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</si>
  <si>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</si>
  <si>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</si>
  <si>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</si>
  <si>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</si>
  <si>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</si>
  <si>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</si>
  <si>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</si>
  <si>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</si>
  <si>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</si>
  <si>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</si>
  <si>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</si>
  <si>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</si>
  <si>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</si>
  <si>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</si>
  <si>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</si>
  <si>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</si>
  <si>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</si>
  <si>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</si>
  <si>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</si>
  <si>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</si>
  <si>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</si>
  <si>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</si>
  <si>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</si>
  <si>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</si>
  <si>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</si>
  <si>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</si>
  <si>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</si>
  <si>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</si>
  <si>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</si>
  <si>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</si>
  <si>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</si>
  <si>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</si>
  <si>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</si>
  <si>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</si>
  <si>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</si>
  <si>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</si>
  <si>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</si>
  <si>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</si>
  <si>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</si>
  <si>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</si>
  <si>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</si>
  <si>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</si>
  <si>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</si>
  <si>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</si>
  <si>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</si>
  <si>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</si>
  <si>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</si>
  <si>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</si>
  <si>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</si>
  <si>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</si>
  <si>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</si>
  <si>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</si>
  <si>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</si>
  <si>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</si>
  <si>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</si>
  <si>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</si>
  <si>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</si>
  <si>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</si>
  <si>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</si>
  <si>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</si>
  <si>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</si>
  <si>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</si>
  <si>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</si>
  <si>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</si>
  <si>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</si>
  <si>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</si>
  <si>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</si>
  <si>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</si>
  <si>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</si>
  <si>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</si>
  <si>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</si>
  <si>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</si>
  <si>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</si>
  <si>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</si>
  <si>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</si>
  <si>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</si>
  <si>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</si>
  <si>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</si>
  <si>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</si>
  <si>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</si>
  <si>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</si>
  <si>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</si>
  <si>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</si>
  <si>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</si>
  <si>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</si>
  <si>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</si>
  <si>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</si>
  <si>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</si>
  <si>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</si>
  <si>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</si>
  <si>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</si>
  <si>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</si>
  <si>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</si>
  <si>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</si>
  <si>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</si>
  <si>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</si>
  <si>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</si>
  <si>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</si>
  <si>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</si>
  <si>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</si>
  <si>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</si>
  <si>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</si>
  <si>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</si>
  <si>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</si>
  <si>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</si>
  <si>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</si>
  <si>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</si>
  <si>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</si>
  <si>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</si>
  <si>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</si>
  <si>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</si>
  <si>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</si>
  <si>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</si>
  <si>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</si>
  <si>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</si>
  <si>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</si>
  <si>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</si>
  <si>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</si>
  <si>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</si>
  <si>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</si>
  <si>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</si>
  <si>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</si>
  <si>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</si>
  <si>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</si>
  <si>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</si>
  <si>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</si>
  <si>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</si>
  <si>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</si>
  <si>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</si>
  <si>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</si>
  <si>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</si>
  <si>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</si>
  <si>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</si>
  <si>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</si>
  <si>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</si>
  <si>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</si>
  <si>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</si>
  <si>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</si>
  <si>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</si>
  <si>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</si>
  <si>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</si>
  <si>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</si>
  <si>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</si>
  <si>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</si>
  <si>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</si>
  <si>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</si>
  <si>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</si>
  <si>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</si>
  <si>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</si>
  <si>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</si>
  <si>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</si>
  <si>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</si>
  <si>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</si>
  <si>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</si>
  <si>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</si>
  <si>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</si>
  <si>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</si>
  <si>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</si>
  <si>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</si>
  <si>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</si>
  <si>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</si>
  <si>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</si>
  <si>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</si>
  <si>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</si>
  <si>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</si>
  <si>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</si>
  <si>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</si>
  <si>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</si>
  <si>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</si>
  <si>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</si>
  <si>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</si>
  <si>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</si>
  <si>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</si>
  <si>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</si>
  <si>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</si>
  <si>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</si>
  <si>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</si>
  <si>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</si>
  <si>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</si>
  <si>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</si>
  <si>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</si>
  <si>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</si>
  <si>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</si>
  <si>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</si>
  <si>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</si>
  <si>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</si>
  <si>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</si>
  <si>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</si>
  <si>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</si>
  <si>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</si>
  <si>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</si>
  <si>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</si>
  <si>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</si>
  <si>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</si>
  <si>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 xml:space="preserve">Հավելված </t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</si>
  <si>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</si>
  <si>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</si>
  <si>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</si>
  <si>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</si>
  <si>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</si>
  <si>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</si>
  <si>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</si>
  <si>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</si>
  <si>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</si>
  <si>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</si>
  <si>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t>ՀՀ Կոտայքի մարզի Ջրվեժ համայնքի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</si>
  <si>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</si>
  <si>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(01.01.2017 թ. - 31.12.2017 թ. Ժամանակահատվածի համար)</t>
  </si>
  <si>
    <t>(01.01.2017 թ. --31.12.2017 թ. ժամանակահատվածի համար)</t>
  </si>
  <si>
    <t>(01.01.2017 թ. -31.12.2017 թ. ժամանակահատվածի համար)</t>
  </si>
  <si>
    <t>(01.01.2017 թ. -31.12. 2017 թ. ժամանակահատվածի համար)</t>
  </si>
  <si>
    <t>(01.01.2017 թ. - 31.12.2017 թ. ժամանակահատվածի համար)</t>
  </si>
  <si>
    <t>ավագանու 2018 թվականի</t>
  </si>
  <si>
    <t>մարտի 19-ի N 20-Ն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</si>
</sst>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1">
      <selection activeCell="I13" sqref="I13:I14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77" t="s">
        <v>513</v>
      </c>
      <c r="G2" s="77"/>
      <c r="H2" s="77"/>
    </row>
    <row r="3" spans="1:8" s="15" customFormat="1" ht="13.5">
      <c r="A3" s="1"/>
      <c r="B3" s="1"/>
      <c r="C3" s="1"/>
      <c r="D3" s="1"/>
      <c r="E3" s="1"/>
      <c r="F3" s="77" t="s">
        <v>524</v>
      </c>
      <c r="G3" s="77"/>
      <c r="H3" s="77"/>
    </row>
    <row r="4" spans="1:8" s="15" customFormat="1" ht="13.5">
      <c r="A4" s="1"/>
      <c r="B4" s="1"/>
      <c r="C4" s="1"/>
      <c r="D4" s="1"/>
      <c r="E4" s="1"/>
      <c r="F4" s="77" t="s">
        <v>531</v>
      </c>
      <c r="G4" s="77"/>
      <c r="H4" s="77"/>
    </row>
    <row r="5" spans="1:8" s="15" customFormat="1" ht="13.5">
      <c r="A5" s="1"/>
      <c r="B5" s="1"/>
      <c r="C5" s="1"/>
      <c r="D5" s="1"/>
      <c r="E5" s="1"/>
      <c r="F5" s="78" t="s">
        <v>532</v>
      </c>
      <c r="G5" s="78"/>
      <c r="H5" s="78"/>
    </row>
    <row r="10" spans="1:8" ht="16.5">
      <c r="A10" s="17"/>
      <c r="B10" s="17"/>
      <c r="C10" s="17"/>
      <c r="D10" s="17"/>
      <c r="E10" s="17"/>
      <c r="F10" s="17"/>
      <c r="G10" s="17"/>
      <c r="H10" s="1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8.75" customHeight="1">
      <c r="A14" s="79" t="s">
        <v>514</v>
      </c>
      <c r="B14" s="80"/>
      <c r="C14" s="80"/>
      <c r="D14" s="80"/>
      <c r="E14" s="80"/>
      <c r="F14" s="80"/>
      <c r="G14" s="80"/>
      <c r="H14" s="80"/>
    </row>
    <row r="15" spans="1:8" ht="18.75" customHeight="1">
      <c r="A15" s="79" t="s">
        <v>515</v>
      </c>
      <c r="B15" s="79"/>
      <c r="C15" s="79"/>
      <c r="D15" s="79"/>
      <c r="E15" s="79"/>
      <c r="F15" s="79"/>
      <c r="G15" s="79"/>
      <c r="H15" s="79"/>
    </row>
    <row r="16" spans="1:8" ht="18.75" customHeight="1">
      <c r="A16" s="74" t="s">
        <v>526</v>
      </c>
      <c r="B16" s="75"/>
      <c r="C16" s="75"/>
      <c r="D16" s="75"/>
      <c r="E16" s="75"/>
      <c r="F16" s="75"/>
      <c r="G16" s="75"/>
      <c r="H16" s="75"/>
    </row>
    <row r="17" spans="1:8" ht="16.5">
      <c r="A17" s="17"/>
      <c r="B17" s="17"/>
      <c r="C17" s="17"/>
      <c r="D17" s="17"/>
      <c r="E17" s="17"/>
      <c r="F17" s="17"/>
      <c r="G17" s="17"/>
      <c r="H17" s="17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 customHeight="1">
      <c r="A19" s="73" t="s">
        <v>525</v>
      </c>
      <c r="B19" s="73"/>
      <c r="C19" s="73"/>
      <c r="D19" s="73"/>
      <c r="E19" s="73"/>
      <c r="F19" s="73"/>
      <c r="G19" s="73"/>
      <c r="H19" s="73"/>
    </row>
    <row r="20" spans="1:8" ht="16.5" customHeight="1">
      <c r="A20" s="76" t="s">
        <v>516</v>
      </c>
      <c r="B20" s="76"/>
      <c r="C20" s="76"/>
      <c r="D20" s="76"/>
      <c r="E20" s="76"/>
      <c r="F20" s="76"/>
      <c r="G20" s="76"/>
      <c r="H20" s="76"/>
    </row>
    <row r="21" spans="1:8" ht="16.5" customHeight="1">
      <c r="A21" s="73" t="s">
        <v>517</v>
      </c>
      <c r="B21" s="73"/>
      <c r="C21" s="73"/>
      <c r="D21" s="73"/>
      <c r="E21" s="73"/>
      <c r="F21" s="73"/>
      <c r="G21" s="73"/>
      <c r="H21" s="73"/>
    </row>
    <row r="22" spans="1:8" ht="16.5" customHeight="1">
      <c r="A22" s="73" t="s">
        <v>518</v>
      </c>
      <c r="B22" s="73"/>
      <c r="C22" s="73"/>
      <c r="D22" s="73"/>
      <c r="E22" s="73"/>
      <c r="F22" s="73"/>
      <c r="G22" s="73"/>
      <c r="H22" s="73"/>
    </row>
    <row r="23" spans="1:8" ht="16.5" customHeight="1">
      <c r="A23" s="73" t="s">
        <v>519</v>
      </c>
      <c r="B23" s="73"/>
      <c r="C23" s="73"/>
      <c r="D23" s="73"/>
      <c r="E23" s="73"/>
      <c r="F23" s="73"/>
      <c r="G23" s="73"/>
      <c r="H23" s="73"/>
    </row>
    <row r="24" spans="1:8" ht="16.5" customHeight="1">
      <c r="A24" s="73" t="s">
        <v>520</v>
      </c>
      <c r="B24" s="73"/>
      <c r="C24" s="73"/>
      <c r="D24" s="73"/>
      <c r="E24" s="73"/>
      <c r="F24" s="73"/>
      <c r="G24" s="73"/>
      <c r="H24" s="73"/>
    </row>
    <row r="25" spans="1:8" ht="16.5" customHeight="1">
      <c r="A25" s="73" t="s">
        <v>521</v>
      </c>
      <c r="B25" s="73"/>
      <c r="C25" s="73"/>
      <c r="D25" s="73"/>
      <c r="E25" s="73"/>
      <c r="F25" s="73"/>
      <c r="G25" s="73"/>
      <c r="H25" s="73"/>
    </row>
    <row r="26" spans="1:8" ht="16.5" customHeight="1">
      <c r="A26" s="73" t="s">
        <v>522</v>
      </c>
      <c r="B26" s="73"/>
      <c r="C26" s="73"/>
      <c r="D26" s="73"/>
      <c r="E26" s="73"/>
      <c r="F26" s="73"/>
      <c r="G26" s="73"/>
      <c r="H26" s="73"/>
    </row>
    <row r="27" spans="1:8" ht="16.5">
      <c r="A27" s="17"/>
      <c r="B27" s="17"/>
      <c r="C27" s="17"/>
      <c r="D27" s="17"/>
      <c r="E27" s="17"/>
      <c r="F27" s="17"/>
      <c r="G27" s="17"/>
      <c r="H27" s="1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  <row r="45" spans="1:8" ht="16.5">
      <c r="A45" s="17"/>
      <c r="B45" s="17"/>
      <c r="C45" s="17"/>
      <c r="D45" s="17"/>
      <c r="E45" s="17"/>
      <c r="F45" s="17"/>
      <c r="G45" s="17"/>
      <c r="H45" s="17"/>
    </row>
    <row r="46" spans="1:8" ht="16.5">
      <c r="A46" s="17"/>
      <c r="B46" s="17"/>
      <c r="C46" s="17"/>
      <c r="D46" s="17"/>
      <c r="E46" s="17"/>
      <c r="F46" s="17"/>
      <c r="G46" s="17"/>
      <c r="H46" s="17"/>
    </row>
    <row r="47" spans="1:8" ht="16.5">
      <c r="A47" s="17"/>
      <c r="B47" s="17"/>
      <c r="C47" s="17"/>
      <c r="D47" s="17"/>
      <c r="E47" s="17"/>
      <c r="F47" s="17"/>
      <c r="G47" s="17"/>
      <c r="H47" s="17"/>
    </row>
    <row r="48" spans="1:8" ht="16.5">
      <c r="A48" s="17"/>
      <c r="B48" s="17"/>
      <c r="C48" s="17"/>
      <c r="D48" s="17"/>
      <c r="E48" s="17"/>
      <c r="F48" s="17"/>
      <c r="G48" s="17"/>
      <c r="H48" s="17"/>
    </row>
    <row r="49" spans="1:8" ht="16.5">
      <c r="A49" s="17"/>
      <c r="B49" s="17"/>
      <c r="C49" s="17"/>
      <c r="D49" s="17"/>
      <c r="E49" s="17"/>
      <c r="F49" s="17"/>
      <c r="G49" s="17"/>
      <c r="H49" s="17"/>
    </row>
    <row r="50" spans="1:8" ht="16.5">
      <c r="A50" s="17"/>
      <c r="B50" s="17"/>
      <c r="C50" s="17"/>
      <c r="D50" s="17"/>
      <c r="E50" s="17"/>
      <c r="F50" s="17"/>
      <c r="G50" s="17"/>
      <c r="H50" s="17"/>
    </row>
    <row r="51" spans="1:8" ht="16.5">
      <c r="A51" s="17"/>
      <c r="B51" s="17"/>
      <c r="C51" s="17"/>
      <c r="D51" s="17"/>
      <c r="E51" s="17"/>
      <c r="F51" s="17"/>
      <c r="G51" s="17"/>
      <c r="H51" s="17"/>
    </row>
    <row r="52" spans="1:8" ht="16.5">
      <c r="A52" s="17"/>
      <c r="B52" s="17"/>
      <c r="C52" s="17"/>
      <c r="D52" s="17"/>
      <c r="E52" s="17"/>
      <c r="F52" s="17"/>
      <c r="G52" s="17"/>
      <c r="H52" s="17"/>
    </row>
    <row r="53" spans="1:8" ht="16.5">
      <c r="A53" s="17"/>
      <c r="B53" s="17"/>
      <c r="C53" s="17"/>
      <c r="D53" s="17"/>
      <c r="E53" s="17"/>
      <c r="F53" s="17"/>
      <c r="G53" s="17"/>
      <c r="H53" s="17"/>
    </row>
    <row r="54" spans="1:8" ht="16.5">
      <c r="A54" s="17"/>
      <c r="B54" s="17"/>
      <c r="C54" s="17"/>
      <c r="D54" s="17"/>
      <c r="E54" s="17"/>
      <c r="F54" s="17"/>
      <c r="G54" s="17"/>
      <c r="H54" s="17"/>
    </row>
    <row r="55" spans="1:8" ht="16.5">
      <c r="A55" s="17"/>
      <c r="B55" s="17"/>
      <c r="C55" s="17"/>
      <c r="D55" s="17"/>
      <c r="E55" s="17"/>
      <c r="F55" s="17"/>
      <c r="G55" s="17"/>
      <c r="H55" s="17"/>
    </row>
    <row r="56" spans="1:8" ht="16.5">
      <c r="A56" s="17"/>
      <c r="B56" s="17"/>
      <c r="C56" s="17"/>
      <c r="D56" s="17"/>
      <c r="E56" s="17"/>
      <c r="F56" s="17"/>
      <c r="G56" s="17"/>
      <c r="H56" s="17"/>
    </row>
  </sheetData>
  <sheetProtection/>
  <mergeCells count="15">
    <mergeCell ref="F2:H2"/>
    <mergeCell ref="F3:H3"/>
    <mergeCell ref="F4:H4"/>
    <mergeCell ref="F5:H5"/>
    <mergeCell ref="A15:H15"/>
    <mergeCell ref="A14:H14"/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0.7109375" style="24" customWidth="1"/>
    <col min="5" max="5" width="10.140625" style="24" customWidth="1"/>
    <col min="6" max="6" width="9.28125" style="24" bestFit="1" customWidth="1"/>
    <col min="7" max="8" width="10.7109375" style="24" customWidth="1"/>
    <col min="9" max="9" width="9.28125" style="24" customWidth="1"/>
    <col min="10" max="11" width="10.7109375" style="24" customWidth="1"/>
    <col min="12" max="12" width="9.8515625" style="24" customWidth="1"/>
    <col min="13" max="13" width="9.140625" style="18" customWidth="1"/>
  </cols>
  <sheetData>
    <row r="1" spans="1:12" ht="19.5" customHeigh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 customHeight="1">
      <c r="A2" s="85" t="s">
        <v>478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9.5" customHeight="1">
      <c r="A3" s="87" t="s">
        <v>527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15" customHeight="1"/>
    <row r="5" spans="1:12" ht="18" customHeight="1">
      <c r="A5" s="84" t="s">
        <v>7</v>
      </c>
      <c r="B5" s="81" t="s">
        <v>37</v>
      </c>
      <c r="C5" s="84" t="s">
        <v>38</v>
      </c>
      <c r="D5" s="84" t="s">
        <v>39</v>
      </c>
      <c r="E5" s="84"/>
      <c r="F5" s="84"/>
      <c r="G5" s="84" t="s">
        <v>40</v>
      </c>
      <c r="H5" s="84"/>
      <c r="I5" s="84"/>
      <c r="J5" s="84" t="s">
        <v>41</v>
      </c>
      <c r="K5" s="84"/>
      <c r="L5" s="84"/>
    </row>
    <row r="6" spans="1:12" ht="15">
      <c r="A6" s="84"/>
      <c r="B6" s="82"/>
      <c r="C6" s="84"/>
      <c r="D6" s="84" t="s">
        <v>42</v>
      </c>
      <c r="E6" s="84" t="s">
        <v>27</v>
      </c>
      <c r="F6" s="84"/>
      <c r="G6" s="84" t="s">
        <v>43</v>
      </c>
      <c r="H6" s="84" t="s">
        <v>27</v>
      </c>
      <c r="I6" s="84"/>
      <c r="J6" s="84" t="s">
        <v>44</v>
      </c>
      <c r="K6" s="84" t="s">
        <v>27</v>
      </c>
      <c r="L6" s="84"/>
    </row>
    <row r="7" spans="1:12" ht="28.5" customHeight="1">
      <c r="A7" s="84"/>
      <c r="B7" s="83"/>
      <c r="C7" s="84"/>
      <c r="D7" s="84"/>
      <c r="E7" s="25" t="s">
        <v>88</v>
      </c>
      <c r="F7" s="25" t="s">
        <v>89</v>
      </c>
      <c r="G7" s="84"/>
      <c r="H7" s="25" t="s">
        <v>88</v>
      </c>
      <c r="I7" s="25" t="s">
        <v>89</v>
      </c>
      <c r="J7" s="84"/>
      <c r="K7" s="25" t="s">
        <v>88</v>
      </c>
      <c r="L7" s="25" t="s">
        <v>89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6" t="s">
        <v>480</v>
      </c>
      <c r="C10" s="25"/>
      <c r="D10" s="28">
        <f>SUM(E10+F10-F10)</f>
        <v>262253.8</v>
      </c>
      <c r="E10" s="28">
        <f>SUM(E11,E48,E67)</f>
        <v>262253.8</v>
      </c>
      <c r="F10" s="28">
        <f>SUM(F11,F48,F67,)</f>
        <v>14570.3</v>
      </c>
      <c r="G10" s="28">
        <f>SUM(H10)</f>
        <v>287100.52999999997</v>
      </c>
      <c r="H10" s="28">
        <f>H11+H48+H67</f>
        <v>287100.52999999997</v>
      </c>
      <c r="I10" s="28">
        <f>SUM(I11,I48,I67)</f>
        <v>0</v>
      </c>
      <c r="J10" s="28">
        <f aca="true" t="shared" si="0" ref="J10:J21">SUM(K10:L10)</f>
        <v>295389.324</v>
      </c>
      <c r="K10" s="28">
        <f>K11+K48+K67</f>
        <v>295389.324</v>
      </c>
      <c r="L10" s="28">
        <f>SUM(L11,L48,L67)</f>
        <v>0</v>
      </c>
    </row>
    <row r="11" spans="1:12" ht="30" customHeight="1">
      <c r="A11" s="6">
        <v>1100</v>
      </c>
      <c r="B11" s="65" t="s">
        <v>479</v>
      </c>
      <c r="C11" s="6">
        <v>7100</v>
      </c>
      <c r="D11" s="28">
        <f>D12+D15+D17+D38+D42</f>
        <v>117258.09999999999</v>
      </c>
      <c r="E11" s="28">
        <f>E12+E15+E17+E38+E42</f>
        <v>117258.09999999999</v>
      </c>
      <c r="F11" s="28" t="s">
        <v>45</v>
      </c>
      <c r="G11" s="28">
        <f>SUM(H11:I11)</f>
        <v>120480.49999999999</v>
      </c>
      <c r="H11" s="28">
        <f>SUM(H12,H15,H17,H38,H42)</f>
        <v>120480.49999999999</v>
      </c>
      <c r="I11" s="28" t="s">
        <v>45</v>
      </c>
      <c r="J11" s="28">
        <f t="shared" si="0"/>
        <v>116028.568</v>
      </c>
      <c r="K11" s="28">
        <f>SUM(K12,K15,K17,K38,K42)</f>
        <v>116028.568</v>
      </c>
      <c r="L11" s="28" t="s">
        <v>45</v>
      </c>
    </row>
    <row r="12" spans="1:12" ht="24.75" customHeight="1">
      <c r="A12" s="6">
        <v>1110</v>
      </c>
      <c r="B12" s="65" t="s">
        <v>481</v>
      </c>
      <c r="C12" s="6">
        <v>7131</v>
      </c>
      <c r="D12" s="28">
        <f>SUM(D13:D14)</f>
        <v>66881.9</v>
      </c>
      <c r="E12" s="28">
        <f>SUM(E13:E14)</f>
        <v>66881.9</v>
      </c>
      <c r="F12" s="28" t="s">
        <v>45</v>
      </c>
      <c r="G12" s="28">
        <f>SUM(G13:G14)</f>
        <v>66881.9</v>
      </c>
      <c r="H12" s="28">
        <f>SUM(H13:H14)</f>
        <v>66881.9</v>
      </c>
      <c r="I12" s="28" t="s">
        <v>45</v>
      </c>
      <c r="J12" s="28">
        <f t="shared" si="0"/>
        <v>55577.56</v>
      </c>
      <c r="K12" s="28">
        <f>SUM(K13:K14)</f>
        <v>55577.56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56057.7</v>
      </c>
      <c r="E13" s="16">
        <v>56057.7</v>
      </c>
      <c r="F13" s="16" t="s">
        <v>45</v>
      </c>
      <c r="G13" s="16">
        <f>H13</f>
        <v>56057.7</v>
      </c>
      <c r="H13" s="16">
        <v>56057.7</v>
      </c>
      <c r="I13" s="16" t="s">
        <v>45</v>
      </c>
      <c r="J13" s="16">
        <f t="shared" si="0"/>
        <v>46300.722</v>
      </c>
      <c r="K13" s="16">
        <v>46300.722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10824.2</v>
      </c>
      <c r="E14" s="16">
        <v>10824.2</v>
      </c>
      <c r="F14" s="16" t="s">
        <v>45</v>
      </c>
      <c r="G14" s="16">
        <f>H14</f>
        <v>10824.2</v>
      </c>
      <c r="H14" s="16">
        <v>10824.2</v>
      </c>
      <c r="I14" s="16" t="s">
        <v>45</v>
      </c>
      <c r="J14" s="16">
        <f t="shared" si="0"/>
        <v>9276.838</v>
      </c>
      <c r="K14" s="16">
        <v>9276.838</v>
      </c>
      <c r="L14" s="16" t="s">
        <v>45</v>
      </c>
    </row>
    <row r="15" spans="1:12" ht="18" customHeight="1">
      <c r="A15" s="6">
        <v>1120</v>
      </c>
      <c r="B15" s="26" t="s">
        <v>92</v>
      </c>
      <c r="C15" s="6">
        <v>7136</v>
      </c>
      <c r="D15" s="28">
        <f>D16</f>
        <v>40487.4</v>
      </c>
      <c r="E15" s="28">
        <f>E16</f>
        <v>40487.4</v>
      </c>
      <c r="F15" s="28" t="s">
        <v>45</v>
      </c>
      <c r="G15" s="28">
        <f>G16</f>
        <v>40487.4</v>
      </c>
      <c r="H15" s="28">
        <f>H16</f>
        <v>40487.4</v>
      </c>
      <c r="I15" s="28" t="s">
        <v>45</v>
      </c>
      <c r="J15" s="28">
        <f t="shared" si="0"/>
        <v>47014.758</v>
      </c>
      <c r="K15" s="28">
        <f>K16</f>
        <v>47014.758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40487.4</v>
      </c>
      <c r="E16" s="16">
        <v>40487.4</v>
      </c>
      <c r="F16" s="16" t="s">
        <v>45</v>
      </c>
      <c r="G16" s="16">
        <f>H16</f>
        <v>40487.4</v>
      </c>
      <c r="H16" s="16">
        <v>40487.4</v>
      </c>
      <c r="I16" s="16" t="s">
        <v>45</v>
      </c>
      <c r="J16" s="16">
        <f t="shared" si="0"/>
        <v>47014.758</v>
      </c>
      <c r="K16" s="16">
        <v>47014.758</v>
      </c>
      <c r="L16" s="16" t="s">
        <v>45</v>
      </c>
    </row>
    <row r="17" spans="1:12" ht="32.25" customHeight="1">
      <c r="A17" s="6">
        <v>1130</v>
      </c>
      <c r="B17" s="26" t="s">
        <v>504</v>
      </c>
      <c r="C17" s="6">
        <v>7145</v>
      </c>
      <c r="D17" s="28">
        <f>D18</f>
        <v>9888.8</v>
      </c>
      <c r="E17" s="28">
        <f>E18</f>
        <v>9888.8</v>
      </c>
      <c r="F17" s="28" t="s">
        <v>45</v>
      </c>
      <c r="G17" s="28">
        <f>G18</f>
        <v>13111.2</v>
      </c>
      <c r="H17" s="28">
        <f>H18</f>
        <v>13111.2</v>
      </c>
      <c r="I17" s="28" t="s">
        <v>45</v>
      </c>
      <c r="J17" s="28">
        <f t="shared" si="0"/>
        <v>13436.250000000002</v>
      </c>
      <c r="K17" s="28">
        <f>K18</f>
        <v>13436.250000000002</v>
      </c>
      <c r="L17" s="28" t="s">
        <v>45</v>
      </c>
    </row>
    <row r="18" spans="1:12" ht="59.25" customHeight="1">
      <c r="A18" s="25">
        <v>1131</v>
      </c>
      <c r="B18" s="26" t="s">
        <v>482</v>
      </c>
      <c r="C18" s="25">
        <v>71452</v>
      </c>
      <c r="D18" s="16">
        <f>D19+D22+D24+D23+D25+D26+D27+D29+D30+D31+D32+D33+D34+D35+D36+D37</f>
        <v>9888.8</v>
      </c>
      <c r="E18" s="16">
        <f>E19+E22+E23+E24+E25+E26+E27+E29+E31+E30+E32+E33+E34+E35+E36+E37</f>
        <v>9888.8</v>
      </c>
      <c r="F18" s="16" t="s">
        <v>45</v>
      </c>
      <c r="G18" s="16">
        <f>G19+G22+G23+G24+G25+G26+G27+G29+G30+G31+G32+G33+G34+G35+G36+G37</f>
        <v>13111.2</v>
      </c>
      <c r="H18" s="16">
        <f>H19+H22+H23+H24+H25+H26+H27+H29+H30+H31+H32+H33+H34+H35+H36+H37</f>
        <v>13111.2</v>
      </c>
      <c r="I18" s="16" t="s">
        <v>45</v>
      </c>
      <c r="J18" s="16">
        <f t="shared" si="0"/>
        <v>13436.250000000002</v>
      </c>
      <c r="K18" s="16">
        <f>SUM(K19,K22,K23,K24,K25,K26,K27,K29,K30,K31,K32,K33,K34,K35,K36,K37)</f>
        <v>13436.250000000002</v>
      </c>
      <c r="L18" s="16" t="s">
        <v>45</v>
      </c>
    </row>
    <row r="19" spans="1:12" ht="45" customHeight="1">
      <c r="A19" s="25">
        <v>1132</v>
      </c>
      <c r="B19" s="26" t="s">
        <v>483</v>
      </c>
      <c r="C19" s="25" t="s">
        <v>20</v>
      </c>
      <c r="D19" s="16">
        <f>D20+D21</f>
        <v>495</v>
      </c>
      <c r="E19" s="16">
        <f>SUM(E20:E21)</f>
        <v>495</v>
      </c>
      <c r="F19" s="16" t="s">
        <v>45</v>
      </c>
      <c r="G19" s="16">
        <f>SUM(G20:G21)</f>
        <v>785</v>
      </c>
      <c r="H19" s="16">
        <f>SUM(H20:H21)</f>
        <v>785</v>
      </c>
      <c r="I19" s="16" t="s">
        <v>45</v>
      </c>
      <c r="J19" s="16">
        <f t="shared" si="0"/>
        <v>1035</v>
      </c>
      <c r="K19" s="16">
        <f>SUM(K20:K21)</f>
        <v>1035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495</v>
      </c>
      <c r="E20" s="16">
        <v>495</v>
      </c>
      <c r="F20" s="16" t="s">
        <v>45</v>
      </c>
      <c r="G20" s="16">
        <f>H20</f>
        <v>785</v>
      </c>
      <c r="H20" s="16">
        <v>785</v>
      </c>
      <c r="I20" s="16" t="s">
        <v>45</v>
      </c>
      <c r="J20" s="16">
        <f t="shared" si="0"/>
        <v>1035</v>
      </c>
      <c r="K20" s="16">
        <v>1035</v>
      </c>
      <c r="L20" s="16" t="s">
        <v>45</v>
      </c>
    </row>
    <row r="21" spans="1:12" ht="32.2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2.75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85">SUM(K22:L22)</f>
        <v>0</v>
      </c>
      <c r="K22" s="16">
        <v>0</v>
      </c>
      <c r="L22" s="16" t="s">
        <v>45</v>
      </c>
    </row>
    <row r="23" spans="1:12" ht="72.75" customHeight="1">
      <c r="A23" s="25">
        <v>1136</v>
      </c>
      <c r="B23" s="26" t="s">
        <v>50</v>
      </c>
      <c r="C23" s="25" t="s">
        <v>20</v>
      </c>
      <c r="D23" s="16">
        <f>E23</f>
        <v>25</v>
      </c>
      <c r="E23" s="16">
        <v>25</v>
      </c>
      <c r="F23" s="16" t="s">
        <v>45</v>
      </c>
      <c r="G23" s="16">
        <f aca="true" t="shared" si="2" ref="G23:G28">H23</f>
        <v>60</v>
      </c>
      <c r="H23" s="16">
        <v>60</v>
      </c>
      <c r="I23" s="16" t="s">
        <v>45</v>
      </c>
      <c r="J23" s="16">
        <v>7.5</v>
      </c>
      <c r="K23" s="16">
        <v>62.5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5013.2</v>
      </c>
      <c r="E24" s="16">
        <v>5013.2</v>
      </c>
      <c r="F24" s="16" t="s">
        <v>45</v>
      </c>
      <c r="G24" s="16">
        <f t="shared" si="2"/>
        <v>7118.6</v>
      </c>
      <c r="H24" s="16">
        <v>7118.6</v>
      </c>
      <c r="I24" s="16" t="s">
        <v>45</v>
      </c>
      <c r="J24" s="16">
        <f t="shared" si="1"/>
        <v>7189.2</v>
      </c>
      <c r="K24" s="16">
        <v>7189.2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400</v>
      </c>
      <c r="E26" s="16">
        <v>400</v>
      </c>
      <c r="F26" s="16" t="s">
        <v>45</v>
      </c>
      <c r="G26" s="16">
        <f t="shared" si="2"/>
        <v>400</v>
      </c>
      <c r="H26" s="16">
        <v>400</v>
      </c>
      <c r="I26" s="16" t="s">
        <v>45</v>
      </c>
      <c r="J26" s="16">
        <f>SUM(K26:L26)</f>
        <v>400</v>
      </c>
      <c r="K26" s="16">
        <v>400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350</v>
      </c>
      <c r="E27" s="16">
        <v>350</v>
      </c>
      <c r="F27" s="16" t="s">
        <v>45</v>
      </c>
      <c r="G27" s="16">
        <f t="shared" si="2"/>
        <v>525</v>
      </c>
      <c r="H27" s="16">
        <v>525</v>
      </c>
      <c r="I27" s="16" t="s">
        <v>45</v>
      </c>
      <c r="J27" s="16">
        <f>SUM(K27:L27)</f>
        <v>516.7</v>
      </c>
      <c r="K27" s="16">
        <v>516.7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483.6</v>
      </c>
      <c r="E29" s="16">
        <v>483.6</v>
      </c>
      <c r="F29" s="16" t="s">
        <v>45</v>
      </c>
      <c r="G29" s="16">
        <f aca="true" t="shared" si="3" ref="G29:G37">H29</f>
        <v>367.2</v>
      </c>
      <c r="H29" s="16">
        <v>367.2</v>
      </c>
      <c r="I29" s="16" t="s">
        <v>45</v>
      </c>
      <c r="J29" s="16">
        <f t="shared" si="1"/>
        <v>376.2</v>
      </c>
      <c r="K29" s="16">
        <v>376.2</v>
      </c>
      <c r="L29" s="16" t="s">
        <v>45</v>
      </c>
    </row>
    <row r="30" spans="1:12" ht="28.5" customHeight="1" hidden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 hidden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 hidden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 hidden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 hidden="1">
      <c r="A34" s="25">
        <v>1147</v>
      </c>
      <c r="B34" s="26" t="s">
        <v>11</v>
      </c>
      <c r="C34" s="25" t="s">
        <v>20</v>
      </c>
      <c r="D34" s="16">
        <v>0</v>
      </c>
      <c r="E34" s="16">
        <v>0</v>
      </c>
      <c r="F34" s="16" t="s">
        <v>45</v>
      </c>
      <c r="G34" s="16">
        <f t="shared" si="3"/>
        <v>0</v>
      </c>
      <c r="H34" s="16">
        <v>0</v>
      </c>
      <c r="I34" s="16" t="s">
        <v>45</v>
      </c>
      <c r="J34" s="16">
        <f t="shared" si="1"/>
        <v>0</v>
      </c>
      <c r="K34" s="16">
        <v>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2092</v>
      </c>
      <c r="E35" s="16">
        <v>2092</v>
      </c>
      <c r="F35" s="16" t="s">
        <v>45</v>
      </c>
      <c r="G35" s="16">
        <f t="shared" si="3"/>
        <v>2825.4</v>
      </c>
      <c r="H35" s="16">
        <v>2825.4</v>
      </c>
      <c r="I35" s="16" t="s">
        <v>45</v>
      </c>
      <c r="J35" s="16">
        <f t="shared" si="1"/>
        <v>2856.65</v>
      </c>
      <c r="K35" s="16">
        <v>2856.65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1000</v>
      </c>
      <c r="E37" s="16">
        <v>1000</v>
      </c>
      <c r="F37" s="16" t="s">
        <v>45</v>
      </c>
      <c r="G37" s="16">
        <f t="shared" si="3"/>
        <v>1000</v>
      </c>
      <c r="H37" s="16">
        <v>1000</v>
      </c>
      <c r="I37" s="16" t="s">
        <v>45</v>
      </c>
      <c r="J37" s="16">
        <f t="shared" si="1"/>
        <v>1000</v>
      </c>
      <c r="K37" s="16">
        <v>1000</v>
      </c>
      <c r="L37" s="16" t="s">
        <v>45</v>
      </c>
    </row>
    <row r="38" spans="1:12" ht="28.5" customHeight="1" hidden="1">
      <c r="A38" s="6">
        <v>1160</v>
      </c>
      <c r="B38" s="26" t="s">
        <v>93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90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496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484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91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32.25" customHeight="1">
      <c r="A48" s="25">
        <v>1200</v>
      </c>
      <c r="B48" s="65" t="s">
        <v>485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107282.8</v>
      </c>
      <c r="H48" s="28">
        <f>SUM(H49,H51,H53,H55,H57)</f>
        <v>107282.8</v>
      </c>
      <c r="I48" s="28" t="s">
        <v>45</v>
      </c>
      <c r="J48" s="28">
        <f t="shared" si="1"/>
        <v>106524.3</v>
      </c>
      <c r="K48" s="28">
        <f>SUM(K49,K51,K53,K55,K57)</f>
        <v>106524.3</v>
      </c>
      <c r="L48" s="28" t="s">
        <v>45</v>
      </c>
    </row>
    <row r="49" spans="1:12" ht="34.5" customHeight="1" hidden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9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 hidden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 hidden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 hidden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 hidden="1">
      <c r="A53" s="6">
        <v>1230</v>
      </c>
      <c r="B53" s="27" t="s">
        <v>94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 hidden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 hidden="1">
      <c r="A55" s="6">
        <v>1240</v>
      </c>
      <c r="B55" s="27" t="s">
        <v>95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v>0</v>
      </c>
      <c r="J55" s="28">
        <f t="shared" si="1"/>
        <v>0</v>
      </c>
      <c r="K55" s="28" t="str">
        <f>K56</f>
        <v>X</v>
      </c>
      <c r="L55" s="28" t="s">
        <v>45</v>
      </c>
    </row>
    <row r="56" spans="1:12" ht="46.5" customHeight="1" hidden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 t="s">
        <v>45</v>
      </c>
    </row>
    <row r="57" spans="1:12" ht="44.25" customHeight="1">
      <c r="A57" s="25">
        <v>1250</v>
      </c>
      <c r="B57" s="27" t="s">
        <v>486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4"/>
        <v>107282.8</v>
      </c>
      <c r="H57" s="28">
        <f>H58+H59+H62+H63</f>
        <v>107282.8</v>
      </c>
      <c r="I57" s="28" t="s">
        <v>45</v>
      </c>
      <c r="J57" s="28">
        <f t="shared" si="1"/>
        <v>106524.3</v>
      </c>
      <c r="K57" s="28">
        <f>SUM(K58,K59,,K63,K62)</f>
        <v>106524.3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4"/>
        <v>107282.8</v>
      </c>
      <c r="H58" s="16">
        <v>107282.8</v>
      </c>
      <c r="I58" s="16" t="s">
        <v>45</v>
      </c>
      <c r="J58" s="16">
        <f t="shared" si="1"/>
        <v>107282.8</v>
      </c>
      <c r="K58" s="16">
        <v>107282.8</v>
      </c>
      <c r="L58" s="16" t="s">
        <v>45</v>
      </c>
    </row>
    <row r="59" spans="1:12" ht="27">
      <c r="A59" s="25">
        <v>1254</v>
      </c>
      <c r="B59" s="26" t="s">
        <v>487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H60+H61</f>
        <v>0</v>
      </c>
      <c r="I59" s="16" t="s">
        <v>45</v>
      </c>
      <c r="J59" s="16">
        <f t="shared" si="1"/>
        <v>-758.5</v>
      </c>
      <c r="K59" s="16">
        <f>K60+K61</f>
        <v>-758.5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-758.5</v>
      </c>
      <c r="K61" s="16">
        <v>-758.5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30" customHeight="1" hidden="1">
      <c r="A64" s="25">
        <v>1260</v>
      </c>
      <c r="B64" s="65" t="s">
        <v>488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 hidden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489</v>
      </c>
      <c r="C67" s="6">
        <v>7400</v>
      </c>
      <c r="D67" s="28">
        <f>SUM(E67)</f>
        <v>37712.9</v>
      </c>
      <c r="E67" s="28">
        <f>SUM(E68,E70,E72,E77,E81,E84,E91,E88,E94,)</f>
        <v>37712.9</v>
      </c>
      <c r="F67" s="28">
        <f>SUM(F68,F70,F72,F77,F81,F94)</f>
        <v>14570.3</v>
      </c>
      <c r="G67" s="28">
        <f>SUM(H67)</f>
        <v>59337.23</v>
      </c>
      <c r="H67" s="28">
        <f>SUM(H68,H70,H72,H77,H81,H84,H88,H91,H94,)</f>
        <v>59337.23</v>
      </c>
      <c r="I67" s="28">
        <f>SUM(I68,I70,I72,I77,I81,I84,I88,I91,I94)</f>
        <v>0</v>
      </c>
      <c r="J67" s="28">
        <f t="shared" si="1"/>
        <v>72836.456</v>
      </c>
      <c r="K67" s="28">
        <f>SUM(K68,K70,K72,K77,K81,K84,K88,K94)</f>
        <v>72836.456</v>
      </c>
      <c r="L67" s="28">
        <f>SUM(L68,L70,L72,L77,L81,L84,L88,L91,L94)</f>
        <v>0</v>
      </c>
    </row>
    <row r="68" spans="1:12" ht="16.5" customHeight="1">
      <c r="A68" s="25">
        <v>1310</v>
      </c>
      <c r="B68" s="26" t="s">
        <v>96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>
      <c r="A70" s="25">
        <v>1320</v>
      </c>
      <c r="B70" s="26" t="s">
        <v>97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5" t="s">
        <v>490</v>
      </c>
      <c r="C72" s="25">
        <v>7415</v>
      </c>
      <c r="D72" s="28">
        <f>SUM(D73:D76)</f>
        <v>7688.9</v>
      </c>
      <c r="E72" s="28">
        <f>SUM(E73:E76)</f>
        <v>7688.9</v>
      </c>
      <c r="F72" s="28" t="s">
        <v>45</v>
      </c>
      <c r="G72" s="28">
        <f t="shared" si="4"/>
        <v>7688.9</v>
      </c>
      <c r="H72" s="28">
        <f>SUM(H73:H76)</f>
        <v>7688.9</v>
      </c>
      <c r="I72" s="28" t="s">
        <v>45</v>
      </c>
      <c r="J72" s="28">
        <f t="shared" si="1"/>
        <v>7217.155</v>
      </c>
      <c r="K72" s="28">
        <f>SUM(K73:K76)</f>
        <v>7217.155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6341.9</v>
      </c>
      <c r="E73" s="16">
        <v>6341.9</v>
      </c>
      <c r="F73" s="16" t="s">
        <v>45</v>
      </c>
      <c r="G73" s="16">
        <f t="shared" si="4"/>
        <v>6341.9</v>
      </c>
      <c r="H73" s="16">
        <v>6341.9</v>
      </c>
      <c r="I73" s="16" t="s">
        <v>45</v>
      </c>
      <c r="J73" s="16">
        <f t="shared" si="1"/>
        <v>5859.54</v>
      </c>
      <c r="K73" s="16">
        <v>5859.54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126</v>
      </c>
      <c r="E74" s="16">
        <v>126</v>
      </c>
      <c r="F74" s="16" t="s">
        <v>45</v>
      </c>
      <c r="G74" s="16">
        <f t="shared" si="4"/>
        <v>126</v>
      </c>
      <c r="H74" s="16">
        <v>126</v>
      </c>
      <c r="I74" s="16" t="s">
        <v>45</v>
      </c>
      <c r="J74" s="16">
        <f t="shared" si="1"/>
        <v>175.165</v>
      </c>
      <c r="K74" s="16">
        <v>175.165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1221</v>
      </c>
      <c r="E76" s="16">
        <v>1221</v>
      </c>
      <c r="F76" s="16" t="s">
        <v>45</v>
      </c>
      <c r="G76" s="16">
        <f t="shared" si="4"/>
        <v>1221</v>
      </c>
      <c r="H76" s="16">
        <v>1221</v>
      </c>
      <c r="I76" s="16" t="s">
        <v>45</v>
      </c>
      <c r="J76" s="16">
        <f t="shared" si="1"/>
        <v>1182.45</v>
      </c>
      <c r="K76" s="16">
        <v>1182.45</v>
      </c>
      <c r="L76" s="16" t="s">
        <v>45</v>
      </c>
    </row>
    <row r="77" spans="1:12" ht="43.5" customHeight="1">
      <c r="A77" s="25">
        <v>1340</v>
      </c>
      <c r="B77" s="65" t="s">
        <v>491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4703</v>
      </c>
      <c r="H77" s="28">
        <f>SUM(H78:H80)</f>
        <v>4703</v>
      </c>
      <c r="I77" s="28" t="s">
        <v>45</v>
      </c>
      <c r="J77" s="28">
        <f t="shared" si="1"/>
        <v>4811.4</v>
      </c>
      <c r="K77" s="28">
        <f>SUM(K78:K80)</f>
        <v>4811.4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4703</v>
      </c>
      <c r="H80" s="16">
        <v>4703</v>
      </c>
      <c r="I80" s="16" t="s">
        <v>45</v>
      </c>
      <c r="J80" s="16">
        <f t="shared" si="1"/>
        <v>4811.4</v>
      </c>
      <c r="K80" s="16">
        <v>4811.4</v>
      </c>
      <c r="L80" s="16" t="s">
        <v>45</v>
      </c>
    </row>
    <row r="81" spans="1:12" ht="23.25" customHeight="1">
      <c r="A81" s="6">
        <v>1350</v>
      </c>
      <c r="B81" s="65" t="s">
        <v>492</v>
      </c>
      <c r="C81" s="6">
        <v>7422</v>
      </c>
      <c r="D81" s="28">
        <f>SUM(D82:D83)</f>
        <v>29624</v>
      </c>
      <c r="E81" s="28">
        <f>SUM(E82:E83)</f>
        <v>29624</v>
      </c>
      <c r="F81" s="28" t="s">
        <v>45</v>
      </c>
      <c r="G81" s="28">
        <f t="shared" si="4"/>
        <v>46405.33</v>
      </c>
      <c r="H81" s="28">
        <f>SUM(H82:H83)</f>
        <v>46405.33</v>
      </c>
      <c r="I81" s="28" t="s">
        <v>45</v>
      </c>
      <c r="J81" s="28">
        <f>SUM(K81:L81)</f>
        <v>60467.901</v>
      </c>
      <c r="K81" s="28">
        <f>K82+K83</f>
        <v>60467.901</v>
      </c>
      <c r="L81" s="28" t="s">
        <v>45</v>
      </c>
    </row>
    <row r="82" spans="1:12" ht="23.25" customHeight="1">
      <c r="A82" s="25">
        <v>1351</v>
      </c>
      <c r="B82" s="26" t="s">
        <v>80</v>
      </c>
      <c r="C82" s="25" t="s">
        <v>20</v>
      </c>
      <c r="D82" s="16">
        <f>E82</f>
        <v>21774</v>
      </c>
      <c r="E82" s="16">
        <v>21774</v>
      </c>
      <c r="F82" s="16" t="s">
        <v>45</v>
      </c>
      <c r="G82" s="16">
        <f t="shared" si="4"/>
        <v>26034</v>
      </c>
      <c r="H82" s="16">
        <v>26034</v>
      </c>
      <c r="I82" s="16" t="s">
        <v>45</v>
      </c>
      <c r="J82" s="16">
        <f t="shared" si="1"/>
        <v>26981.321</v>
      </c>
      <c r="K82" s="16">
        <v>26981.321</v>
      </c>
      <c r="L82" s="16" t="s">
        <v>45</v>
      </c>
    </row>
    <row r="83" spans="1:12" ht="30" customHeight="1">
      <c r="A83" s="25">
        <v>1352</v>
      </c>
      <c r="B83" s="26" t="s">
        <v>81</v>
      </c>
      <c r="C83" s="25" t="s">
        <v>20</v>
      </c>
      <c r="D83" s="16">
        <f>E83</f>
        <v>7850</v>
      </c>
      <c r="E83" s="16">
        <v>7850</v>
      </c>
      <c r="F83" s="16" t="s">
        <v>45</v>
      </c>
      <c r="G83" s="16">
        <f t="shared" si="4"/>
        <v>20371.33</v>
      </c>
      <c r="H83" s="16">
        <v>20371.33</v>
      </c>
      <c r="I83" s="16" t="s">
        <v>45</v>
      </c>
      <c r="J83" s="16">
        <f t="shared" si="1"/>
        <v>33486.58</v>
      </c>
      <c r="K83" s="16">
        <v>33486.58</v>
      </c>
      <c r="L83" s="16" t="s">
        <v>45</v>
      </c>
    </row>
    <row r="84" spans="1:12" ht="30" customHeight="1">
      <c r="A84" s="25">
        <v>1360</v>
      </c>
      <c r="B84" s="65" t="s">
        <v>493</v>
      </c>
      <c r="C84" s="25">
        <v>7431</v>
      </c>
      <c r="D84" s="16">
        <f>SUM(D85:D87)</f>
        <v>400</v>
      </c>
      <c r="E84" s="16">
        <f>SUM(E85:E87)</f>
        <v>400</v>
      </c>
      <c r="F84" s="16" t="s">
        <v>45</v>
      </c>
      <c r="G84" s="16">
        <f t="shared" si="4"/>
        <v>540</v>
      </c>
      <c r="H84" s="16">
        <f>SUM(H85:H87)</f>
        <v>540</v>
      </c>
      <c r="I84" s="16" t="s">
        <v>45</v>
      </c>
      <c r="J84" s="16">
        <f t="shared" si="1"/>
        <v>340</v>
      </c>
      <c r="K84" s="16">
        <f>K85</f>
        <v>340</v>
      </c>
      <c r="L84" s="16" t="s">
        <v>45</v>
      </c>
    </row>
    <row r="85" spans="1:12" ht="41.25" customHeight="1">
      <c r="A85" s="25">
        <v>1361</v>
      </c>
      <c r="B85" s="26" t="s">
        <v>2</v>
      </c>
      <c r="C85" s="25" t="s">
        <v>20</v>
      </c>
      <c r="D85" s="16">
        <f>E85</f>
        <v>400</v>
      </c>
      <c r="E85" s="16">
        <v>400</v>
      </c>
      <c r="F85" s="16" t="s">
        <v>45</v>
      </c>
      <c r="G85" s="16">
        <f t="shared" si="4"/>
        <v>540</v>
      </c>
      <c r="H85" s="16">
        <v>540</v>
      </c>
      <c r="I85" s="16" t="s">
        <v>45</v>
      </c>
      <c r="J85" s="16">
        <f t="shared" si="1"/>
        <v>340</v>
      </c>
      <c r="K85" s="16">
        <v>340</v>
      </c>
      <c r="L85" s="16" t="s">
        <v>45</v>
      </c>
    </row>
    <row r="86" spans="1:12" ht="30" customHeight="1">
      <c r="A86" s="25">
        <v>1362</v>
      </c>
      <c r="B86" s="26" t="s">
        <v>3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aca="true" t="shared" si="5" ref="J86:J97">SUM(K86:L86)</f>
        <v>0</v>
      </c>
      <c r="K86" s="16">
        <v>0</v>
      </c>
      <c r="L86" s="16" t="s">
        <v>45</v>
      </c>
    </row>
    <row r="87" spans="1:12" ht="30" customHeight="1">
      <c r="A87" s="25">
        <v>1363</v>
      </c>
      <c r="B87" s="26" t="s">
        <v>82</v>
      </c>
      <c r="C87" s="25" t="s">
        <v>20</v>
      </c>
      <c r="D87" s="16">
        <f>E87</f>
        <v>0</v>
      </c>
      <c r="E87" s="16">
        <v>0</v>
      </c>
      <c r="F87" s="16" t="s">
        <v>45</v>
      </c>
      <c r="G87" s="16">
        <f t="shared" si="4"/>
        <v>0</v>
      </c>
      <c r="H87" s="16">
        <v>0</v>
      </c>
      <c r="I87" s="16" t="s">
        <v>45</v>
      </c>
      <c r="J87" s="16">
        <f t="shared" si="5"/>
        <v>0</v>
      </c>
      <c r="K87" s="16">
        <v>0</v>
      </c>
      <c r="L87" s="16" t="s">
        <v>45</v>
      </c>
    </row>
    <row r="88" spans="1:12" ht="30" customHeight="1" hidden="1">
      <c r="A88" s="25">
        <v>1370</v>
      </c>
      <c r="B88" s="65" t="s">
        <v>495</v>
      </c>
      <c r="C88" s="6">
        <v>7441</v>
      </c>
      <c r="D88" s="28">
        <f>D89+D90</f>
        <v>0</v>
      </c>
      <c r="E88" s="28">
        <f>E89+E90</f>
        <v>0</v>
      </c>
      <c r="F88" s="28" t="s">
        <v>45</v>
      </c>
      <c r="G88" s="28">
        <f t="shared" si="4"/>
        <v>0</v>
      </c>
      <c r="H88" s="28">
        <f>SUM(H89:H92)</f>
        <v>0</v>
      </c>
      <c r="I88" s="28" t="s">
        <v>45</v>
      </c>
      <c r="J88" s="28">
        <f t="shared" si="5"/>
        <v>0</v>
      </c>
      <c r="K88" s="28">
        <f>SUM(K89:K90)</f>
        <v>0</v>
      </c>
      <c r="L88" s="28" t="s">
        <v>45</v>
      </c>
    </row>
    <row r="89" spans="1:12" ht="90" customHeight="1" hidden="1">
      <c r="A89" s="25">
        <v>1371</v>
      </c>
      <c r="B89" s="19" t="s">
        <v>83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93" customHeight="1" hidden="1">
      <c r="A90" s="25">
        <v>1372</v>
      </c>
      <c r="B90" s="19" t="s">
        <v>84</v>
      </c>
      <c r="C90" s="25" t="s">
        <v>20</v>
      </c>
      <c r="D90" s="16">
        <f>E90</f>
        <v>0</v>
      </c>
      <c r="E90" s="16">
        <v>0</v>
      </c>
      <c r="F90" s="16" t="s">
        <v>45</v>
      </c>
      <c r="G90" s="16">
        <f t="shared" si="4"/>
        <v>0</v>
      </c>
      <c r="H90" s="16">
        <v>0</v>
      </c>
      <c r="I90" s="16" t="s">
        <v>45</v>
      </c>
      <c r="J90" s="16">
        <f t="shared" si="5"/>
        <v>0</v>
      </c>
      <c r="K90" s="16">
        <v>0</v>
      </c>
      <c r="L90" s="16" t="s">
        <v>45</v>
      </c>
    </row>
    <row r="91" spans="1:12" ht="27.75" hidden="1">
      <c r="A91" s="25">
        <v>1380</v>
      </c>
      <c r="B91" s="65" t="s">
        <v>494</v>
      </c>
      <c r="C91" s="6">
        <v>7442</v>
      </c>
      <c r="D91" s="28">
        <f>D92+D93</f>
        <v>0</v>
      </c>
      <c r="E91" s="28" t="s">
        <v>45</v>
      </c>
      <c r="F91" s="28">
        <f>F92+F93</f>
        <v>0</v>
      </c>
      <c r="G91" s="28">
        <f t="shared" si="4"/>
        <v>0</v>
      </c>
      <c r="H91" s="28" t="s">
        <v>45</v>
      </c>
      <c r="I91" s="28">
        <f>I92+I93</f>
        <v>0</v>
      </c>
      <c r="J91" s="28">
        <f t="shared" si="5"/>
        <v>0</v>
      </c>
      <c r="K91" s="28" t="s">
        <v>45</v>
      </c>
      <c r="L91" s="28">
        <f>SUM(L92:L93)</f>
        <v>0</v>
      </c>
    </row>
    <row r="92" spans="1:12" ht="93" customHeight="1" hidden="1">
      <c r="A92" s="25">
        <v>1381</v>
      </c>
      <c r="B92" s="19" t="s">
        <v>85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92.25" customHeight="1" hidden="1">
      <c r="A93" s="25">
        <v>1382</v>
      </c>
      <c r="B93" s="19" t="s">
        <v>86</v>
      </c>
      <c r="C93" s="25" t="s">
        <v>20</v>
      </c>
      <c r="D93" s="16">
        <f>F93</f>
        <v>0</v>
      </c>
      <c r="E93" s="16" t="s">
        <v>45</v>
      </c>
      <c r="F93" s="16">
        <v>0</v>
      </c>
      <c r="G93" s="16">
        <f t="shared" si="4"/>
        <v>0</v>
      </c>
      <c r="H93" s="16" t="s">
        <v>45</v>
      </c>
      <c r="I93" s="16">
        <v>0</v>
      </c>
      <c r="J93" s="16">
        <f t="shared" si="5"/>
        <v>0</v>
      </c>
      <c r="K93" s="16" t="s">
        <v>45</v>
      </c>
      <c r="L93" s="16">
        <v>0</v>
      </c>
    </row>
    <row r="94" spans="1:12" ht="24.75" customHeight="1">
      <c r="A94" s="25">
        <v>1390</v>
      </c>
      <c r="B94" s="65" t="s">
        <v>497</v>
      </c>
      <c r="C94" s="6">
        <v>7452</v>
      </c>
      <c r="D94" s="28">
        <f>SUM(D95:D97)</f>
        <v>0</v>
      </c>
      <c r="E94" s="28">
        <f>SUM(E97)</f>
        <v>0</v>
      </c>
      <c r="F94" s="28">
        <f>SUM(F95:F97)</f>
        <v>14570.3</v>
      </c>
      <c r="G94" s="28">
        <f t="shared" si="4"/>
        <v>0</v>
      </c>
      <c r="H94" s="28">
        <f>SUM(H97)</f>
        <v>0</v>
      </c>
      <c r="I94" s="28">
        <f>SUM(I96)</f>
        <v>0</v>
      </c>
      <c r="J94" s="16">
        <f t="shared" si="5"/>
        <v>0</v>
      </c>
      <c r="K94" s="28">
        <f>K97</f>
        <v>0</v>
      </c>
      <c r="L94" s="28">
        <v>0</v>
      </c>
    </row>
    <row r="95" spans="1:12" ht="25.5" customHeight="1">
      <c r="A95" s="25">
        <v>1391</v>
      </c>
      <c r="B95" s="26" t="s">
        <v>87</v>
      </c>
      <c r="C95" s="25" t="s">
        <v>20</v>
      </c>
      <c r="D95" s="16">
        <v>0</v>
      </c>
      <c r="E95" s="16" t="s">
        <v>45</v>
      </c>
      <c r="F95" s="16" t="s">
        <v>20</v>
      </c>
      <c r="G95" s="16">
        <f t="shared" si="4"/>
        <v>0</v>
      </c>
      <c r="H95" s="16" t="s">
        <v>45</v>
      </c>
      <c r="I95" s="16" t="s">
        <v>20</v>
      </c>
      <c r="J95" s="16">
        <f t="shared" si="5"/>
        <v>0</v>
      </c>
      <c r="K95" s="16">
        <f>0</f>
        <v>0</v>
      </c>
      <c r="L95" s="16">
        <v>0</v>
      </c>
    </row>
    <row r="96" spans="1:12" ht="30" customHeight="1">
      <c r="A96" s="25">
        <v>1392</v>
      </c>
      <c r="B96" s="26" t="s">
        <v>4</v>
      </c>
      <c r="C96" s="25" t="s">
        <v>20</v>
      </c>
      <c r="D96" s="16" t="s">
        <v>45</v>
      </c>
      <c r="E96" s="16" t="s">
        <v>45</v>
      </c>
      <c r="F96" s="16">
        <v>14570.3</v>
      </c>
      <c r="G96" s="16">
        <f t="shared" si="4"/>
        <v>0</v>
      </c>
      <c r="H96" s="16" t="s">
        <v>45</v>
      </c>
      <c r="I96" s="16">
        <v>0</v>
      </c>
      <c r="J96" s="16">
        <f t="shared" si="5"/>
        <v>0</v>
      </c>
      <c r="K96" s="16" t="s">
        <v>45</v>
      </c>
      <c r="L96" s="16">
        <v>0</v>
      </c>
    </row>
    <row r="97" spans="1:12" ht="30" customHeight="1">
      <c r="A97" s="25">
        <v>1393</v>
      </c>
      <c r="B97" s="26" t="s">
        <v>5</v>
      </c>
      <c r="C97" s="25" t="s">
        <v>20</v>
      </c>
      <c r="D97" s="16">
        <f>E97</f>
        <v>0</v>
      </c>
      <c r="E97" s="16">
        <v>0</v>
      </c>
      <c r="F97" s="16">
        <v>0</v>
      </c>
      <c r="G97" s="16">
        <f t="shared" si="4"/>
        <v>0</v>
      </c>
      <c r="H97" s="16">
        <v>0</v>
      </c>
      <c r="I97" s="16">
        <v>0</v>
      </c>
      <c r="J97" s="16">
        <f t="shared" si="5"/>
        <v>0</v>
      </c>
      <c r="K97" s="16">
        <v>0</v>
      </c>
      <c r="L97" s="16">
        <v>0</v>
      </c>
    </row>
    <row r="99" ht="42" customHeight="1"/>
    <row r="100" ht="57" customHeight="1"/>
  </sheetData>
  <sheetProtection/>
  <mergeCells count="15"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  <mergeCell ref="G6:G7"/>
    <mergeCell ref="J6:J7"/>
    <mergeCell ref="H6:I6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H247" sqref="H247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14" width="9.7109375" style="1" customWidth="1"/>
    <col min="15" max="16" width="9.140625" style="1" customWidth="1"/>
  </cols>
  <sheetData>
    <row r="1" spans="1:16" s="15" customFormat="1" ht="19.5" customHeight="1">
      <c r="A1" s="93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1"/>
    </row>
    <row r="2" spans="1:16" s="15" customFormat="1" ht="19.5" customHeight="1">
      <c r="A2" s="93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"/>
      <c r="P2" s="1"/>
    </row>
    <row r="3" spans="1:16" s="15" customFormat="1" ht="19.5" customHeight="1">
      <c r="A3" s="7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"/>
      <c r="P3" s="1"/>
    </row>
    <row r="4" spans="1:16" s="15" customFormat="1" ht="19.5" customHeight="1">
      <c r="A4" s="74" t="s">
        <v>528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6" t="s">
        <v>7</v>
      </c>
      <c r="B6" s="96" t="s">
        <v>100</v>
      </c>
      <c r="C6" s="90" t="s">
        <v>101</v>
      </c>
      <c r="D6" s="99" t="s">
        <v>102</v>
      </c>
      <c r="E6" s="101" t="s">
        <v>273</v>
      </c>
      <c r="F6" s="89" t="s">
        <v>39</v>
      </c>
      <c r="G6" s="89"/>
      <c r="H6" s="89"/>
      <c r="I6" s="89" t="s">
        <v>40</v>
      </c>
      <c r="J6" s="89"/>
      <c r="K6" s="89"/>
      <c r="L6" s="90" t="s">
        <v>41</v>
      </c>
      <c r="M6" s="90"/>
      <c r="N6" s="90"/>
    </row>
    <row r="7" spans="1:14" ht="15">
      <c r="A7" s="97"/>
      <c r="B7" s="97"/>
      <c r="C7" s="100"/>
      <c r="D7" s="97"/>
      <c r="E7" s="101"/>
      <c r="F7" s="30" t="s">
        <v>103</v>
      </c>
      <c r="G7" s="91" t="s">
        <v>36</v>
      </c>
      <c r="H7" s="92"/>
      <c r="I7" s="30" t="s">
        <v>103</v>
      </c>
      <c r="J7" s="91" t="s">
        <v>36</v>
      </c>
      <c r="K7" s="92"/>
      <c r="L7" s="30" t="s">
        <v>103</v>
      </c>
      <c r="M7" s="91" t="s">
        <v>36</v>
      </c>
      <c r="N7" s="92"/>
    </row>
    <row r="8" spans="1:15" ht="36.75" customHeight="1">
      <c r="A8" s="98"/>
      <c r="B8" s="98"/>
      <c r="C8" s="100"/>
      <c r="D8" s="98"/>
      <c r="E8" s="101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308985.144</v>
      </c>
      <c r="G10" s="33">
        <f>SUM(G11,G45,G63,G92,G145,G165,G184,G213,G243,G274,G306)</f>
        <v>263000.10000000003</v>
      </c>
      <c r="H10" s="33">
        <f>SUM(H11,H45,H63,H92,H145,H165,H184,H213,H243,H274,H306)</f>
        <v>60555.344000000005</v>
      </c>
      <c r="I10" s="33">
        <f>SUM(I11+I45+I63+I92+I145+I165+I184+I213+I243+I274+I306)</f>
        <v>339831.83200000005</v>
      </c>
      <c r="J10" s="33">
        <f>SUM(J11,J45,J63,J92,J145,J165,J184,J213,J243,J274,J306)</f>
        <v>287846.83</v>
      </c>
      <c r="K10" s="33">
        <f>SUM(K11,K45,K63,K92,K145,K165,K184,K213,K243,K274,K306)</f>
        <v>51985.002</v>
      </c>
      <c r="L10" s="33">
        <f>SUM(M10:N10)</f>
        <v>228373.273</v>
      </c>
      <c r="M10" s="62">
        <f>M11+M45+M63+M92+M145+M165+M184+M213+M243+M274</f>
        <v>237842.34699999998</v>
      </c>
      <c r="N10" s="62">
        <f>N11+N45+N63+N92+N145+N165+N184+N213+N243+N274</f>
        <v>-9469.073999999997</v>
      </c>
    </row>
    <row r="11" spans="1:14" ht="35.25" customHeight="1">
      <c r="A11" s="7">
        <v>2100</v>
      </c>
      <c r="B11" s="20">
        <v>1</v>
      </c>
      <c r="C11" s="20">
        <v>0</v>
      </c>
      <c r="D11" s="20">
        <v>0</v>
      </c>
      <c r="E11" s="64" t="s">
        <v>475</v>
      </c>
      <c r="F11" s="33">
        <f>SUM(G11:H11)</f>
        <v>121728.90000000001</v>
      </c>
      <c r="G11" s="33">
        <f>SUM(G13,G18,G22,G27,G30,G33,G36,G39,)</f>
        <v>111678.90000000001</v>
      </c>
      <c r="H11" s="33">
        <f>SUM(H13,H18,H22,H27,H30,H33,H36,H39,)</f>
        <v>10050</v>
      </c>
      <c r="I11" s="33">
        <f>SUM(J11:K11)</f>
        <v>130108.95000000001</v>
      </c>
      <c r="J11" s="33">
        <f>SUM(J13,J18,J22,J27,J30,J33,J36,J39,)</f>
        <v>114317.63</v>
      </c>
      <c r="K11" s="33">
        <f>SUM(K13,K18,K27,K30,K33,K36,K39,K22)</f>
        <v>15791.32</v>
      </c>
      <c r="L11" s="33">
        <f>SUM(L13,L18,L27,L30,L33,L36,L39,L22)</f>
        <v>113313.77799999999</v>
      </c>
      <c r="M11" s="33">
        <f>SUM(M13,M18,M27,M30,M33,M36,M39,M22)</f>
        <v>99804.472</v>
      </c>
      <c r="N11" s="33">
        <f>SUM(N13,N18,N27,N30,N33,N36,N39,)</f>
        <v>13509.306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27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109291.1</v>
      </c>
      <c r="G13" s="33">
        <f>SUM(G15:G17)</f>
        <v>105691.1</v>
      </c>
      <c r="H13" s="33">
        <f>SUM(H15:H17)</f>
        <v>3600</v>
      </c>
      <c r="I13" s="33">
        <f>SUM(J13:K13)</f>
        <v>117094.15</v>
      </c>
      <c r="J13" s="33">
        <f>SUM(J15:J17)</f>
        <v>108252.83</v>
      </c>
      <c r="K13" s="33">
        <f>SUM(K15:K17)</f>
        <v>8841.32</v>
      </c>
      <c r="L13" s="33">
        <f>SUM(M13:N13)</f>
        <v>104030.25899999999</v>
      </c>
      <c r="M13" s="33">
        <f>SUM(M15:M17)</f>
        <v>96522.192</v>
      </c>
      <c r="N13" s="33">
        <f>SUM(N15:N17)</f>
        <v>7508.067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109291.1</v>
      </c>
      <c r="G15" s="14">
        <v>105691.1</v>
      </c>
      <c r="H15" s="14">
        <v>3600</v>
      </c>
      <c r="I15" s="14">
        <f>SUM(J15:K15)</f>
        <v>117094.15</v>
      </c>
      <c r="J15" s="14">
        <v>108252.83</v>
      </c>
      <c r="K15" s="14">
        <v>8841.32</v>
      </c>
      <c r="L15" s="14">
        <f>SUM(M15:N15)</f>
        <v>104030.25899999999</v>
      </c>
      <c r="M15" s="14">
        <v>96522.192</v>
      </c>
      <c r="N15" s="14">
        <v>7508.067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3732.8</v>
      </c>
      <c r="G22" s="33">
        <f>SUM(G24:G26)</f>
        <v>3732.8</v>
      </c>
      <c r="H22" s="33">
        <f>SUM(H24:H26)</f>
        <v>0</v>
      </c>
      <c r="I22" s="33">
        <f>SUM(J22:K22)</f>
        <v>3307.8</v>
      </c>
      <c r="J22" s="33">
        <f>SUM(J24,J26)</f>
        <v>3307.8</v>
      </c>
      <c r="K22" s="33">
        <f>SUM(K24:K26)</f>
        <v>0</v>
      </c>
      <c r="L22" s="33">
        <f>SUM(L24:L26)</f>
        <v>1977.4</v>
      </c>
      <c r="M22" s="33">
        <f>SUM(M24:M26)</f>
        <v>1977.4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3732.8</v>
      </c>
      <c r="G26" s="14">
        <v>3732.8</v>
      </c>
      <c r="H26" s="14"/>
      <c r="I26" s="14">
        <f>SUM(J26:K26)</f>
        <v>3307.8</v>
      </c>
      <c r="J26" s="14">
        <v>3307.8</v>
      </c>
      <c r="K26" s="14"/>
      <c r="L26" s="14">
        <f>SUM(M26:N26)</f>
        <v>1977.4</v>
      </c>
      <c r="M26" s="14">
        <v>1977.4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15" customHeight="1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8705</v>
      </c>
      <c r="G33" s="33">
        <f>SUM(G35)</f>
        <v>2255</v>
      </c>
      <c r="H33" s="33">
        <f>SUM(H35)</f>
        <v>6450</v>
      </c>
      <c r="I33" s="33">
        <f>SUM(J33:K33)</f>
        <v>9707</v>
      </c>
      <c r="J33" s="33">
        <f>SUM(J35)</f>
        <v>2757</v>
      </c>
      <c r="K33" s="33">
        <f>SUM(K35)</f>
        <v>6950</v>
      </c>
      <c r="L33" s="33">
        <f>SUM(L35)</f>
        <v>7306.119</v>
      </c>
      <c r="M33" s="33">
        <f>SUM(M35)</f>
        <v>1304.88</v>
      </c>
      <c r="N33" s="33">
        <f>SUM(N35)</f>
        <v>6001.239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8705</v>
      </c>
      <c r="G35" s="14">
        <v>2255</v>
      </c>
      <c r="H35" s="14">
        <v>6450</v>
      </c>
      <c r="I35" s="14">
        <f>SUM(J35:K35)</f>
        <v>9707</v>
      </c>
      <c r="J35" s="14">
        <v>2757</v>
      </c>
      <c r="K35" s="14">
        <v>6950</v>
      </c>
      <c r="L35" s="14">
        <f>SUM(M35:N35)</f>
        <v>7306.119</v>
      </c>
      <c r="M35" s="14">
        <v>1304.88</v>
      </c>
      <c r="N35" s="14">
        <v>6001.239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9" t="s">
        <v>269</v>
      </c>
      <c r="F45" s="33">
        <f>SUM(G45:H45)</f>
        <v>510</v>
      </c>
      <c r="G45" s="33">
        <f>SUM(G47,G50,G53,G56,G60)</f>
        <v>510</v>
      </c>
      <c r="H45" s="33">
        <f>SUM(H47,H50,H53,H56,H60,)</f>
        <v>0</v>
      </c>
      <c r="I45" s="33">
        <f>SUM(J45:K45)</f>
        <v>510</v>
      </c>
      <c r="J45" s="33">
        <f>SUM(J47,J50,J53,J56,J60)</f>
        <v>510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280</v>
      </c>
      <c r="G50" s="33">
        <f>SUM(G52)</f>
        <v>280</v>
      </c>
      <c r="H50" s="33">
        <f>SUM(H52)</f>
        <v>0</v>
      </c>
      <c r="I50" s="33">
        <f>SUM(J50:K50)</f>
        <v>280</v>
      </c>
      <c r="J50" s="33">
        <f>SUM(J52)</f>
        <v>280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280</v>
      </c>
      <c r="G52" s="14">
        <v>280</v>
      </c>
      <c r="H52" s="14"/>
      <c r="I52" s="14">
        <f>SUM(J52:K52)</f>
        <v>280</v>
      </c>
      <c r="J52" s="14">
        <v>280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230</v>
      </c>
      <c r="G60" s="33">
        <f>SUM(G62)</f>
        <v>230</v>
      </c>
      <c r="H60" s="33">
        <f>SUM(H62)</f>
        <v>0</v>
      </c>
      <c r="I60" s="33">
        <f>SUM(J60:K60)</f>
        <v>230</v>
      </c>
      <c r="J60" s="33">
        <f>SUM(J62)</f>
        <v>230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230</v>
      </c>
      <c r="G62" s="14">
        <v>230</v>
      </c>
      <c r="H62" s="14"/>
      <c r="I62" s="14">
        <f>SUM(J62:K62)</f>
        <v>230</v>
      </c>
      <c r="J62" s="14">
        <v>230</v>
      </c>
      <c r="K62" s="14"/>
      <c r="L62" s="14">
        <f>SUM(M62:N62)</f>
        <v>0</v>
      </c>
      <c r="M62" s="14" t="s">
        <v>20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280</v>
      </c>
      <c r="G63" s="33">
        <f>SUM(G65,G70,G73,G77,G83,G86,G89)</f>
        <v>280</v>
      </c>
      <c r="H63" s="33">
        <f>SUM(H65,H70,H73,H77,H83,H86,H89,)</f>
        <v>0</v>
      </c>
      <c r="I63" s="33">
        <f>SUM(J63:K63)</f>
        <v>1280</v>
      </c>
      <c r="J63" s="33">
        <f>SUM(J65,J70,J73,J77,J83,J86,J89,)</f>
        <v>1280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280</v>
      </c>
      <c r="G70" s="33">
        <f>SUM(G72)</f>
        <v>280</v>
      </c>
      <c r="H70" s="33">
        <f>SUM(H72)</f>
        <v>0</v>
      </c>
      <c r="I70" s="33">
        <f>SUM(J70:K70)</f>
        <v>1280</v>
      </c>
      <c r="J70" s="33">
        <f>J72</f>
        <v>1280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280</v>
      </c>
      <c r="G72" s="14">
        <v>280</v>
      </c>
      <c r="H72" s="14"/>
      <c r="I72" s="14">
        <f>SUM(J72:K72)</f>
        <v>1280</v>
      </c>
      <c r="J72" s="14">
        <v>1280</v>
      </c>
      <c r="K72" s="14"/>
      <c r="L72" s="14">
        <f>SUM(M72:N72)</f>
        <v>0</v>
      </c>
      <c r="M72" s="14" t="s">
        <v>20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37694.648</v>
      </c>
      <c r="G92" s="33">
        <f>SUM(G94,G98,G104,G112,G117,G124,G127,G133,G142,)</f>
        <v>6000</v>
      </c>
      <c r="H92" s="33">
        <f aca="true" t="shared" si="1" ref="H92:N92">SUM(H94,H98,H104,H112,H117,H124,H127,H133,H142)</f>
        <v>31694.648</v>
      </c>
      <c r="I92" s="33">
        <f t="shared" si="1"/>
        <v>12196.987000000008</v>
      </c>
      <c r="J92" s="33">
        <f t="shared" si="1"/>
        <v>8774</v>
      </c>
      <c r="K92" s="33">
        <f t="shared" si="1"/>
        <v>3422.9870000000083</v>
      </c>
      <c r="L92" s="33">
        <f t="shared" si="1"/>
        <v>-21675.679000000004</v>
      </c>
      <c r="M92" s="33">
        <f t="shared" si="1"/>
        <v>7764.237</v>
      </c>
      <c r="N92" s="33">
        <f t="shared" si="1"/>
        <v>-29439.915999999997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8300</v>
      </c>
      <c r="G98" s="33">
        <f>SUM(G100:G103)</f>
        <v>200</v>
      </c>
      <c r="H98" s="33">
        <f>SUM(H100:H103)</f>
        <v>8100</v>
      </c>
      <c r="I98" s="33">
        <f aca="true" t="shared" si="3" ref="I98:N98">SUM(I100:I103)</f>
        <v>3382.695</v>
      </c>
      <c r="J98" s="33">
        <f>SUM(J100:J103)</f>
        <v>200</v>
      </c>
      <c r="K98" s="33">
        <f t="shared" si="3"/>
        <v>3182.695</v>
      </c>
      <c r="L98" s="33">
        <f t="shared" si="3"/>
        <v>3232.695</v>
      </c>
      <c r="M98" s="33">
        <f t="shared" si="3"/>
        <v>50</v>
      </c>
      <c r="N98" s="33">
        <f t="shared" si="3"/>
        <v>3182.695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200</v>
      </c>
      <c r="G100" s="14">
        <v>200</v>
      </c>
      <c r="H100" s="14"/>
      <c r="I100" s="14">
        <f>SUM(J100:K100)</f>
        <v>200</v>
      </c>
      <c r="J100" s="14">
        <v>200</v>
      </c>
      <c r="K100" s="14"/>
      <c r="L100" s="14">
        <f>SUM(M100:N100)</f>
        <v>50</v>
      </c>
      <c r="M100" s="14">
        <v>50</v>
      </c>
      <c r="N100" s="14">
        <v>0</v>
      </c>
    </row>
    <row r="101" spans="1:14" ht="15" hidden="1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 hidden="1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8100</v>
      </c>
      <c r="G103" s="14">
        <v>0</v>
      </c>
      <c r="H103" s="14">
        <v>8100</v>
      </c>
      <c r="I103" s="14">
        <f>SUM(J103:K103)</f>
        <v>3182.695</v>
      </c>
      <c r="J103" s="14"/>
      <c r="K103" s="14">
        <v>3182.695</v>
      </c>
      <c r="L103" s="14">
        <f>N103</f>
        <v>3182.695</v>
      </c>
      <c r="M103" s="14" t="s">
        <v>20</v>
      </c>
      <c r="N103" s="14">
        <v>3182.695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4" ref="I106:I111">SUM(J106:K106)</f>
        <v>0</v>
      </c>
      <c r="J106" s="14"/>
      <c r="K106" s="14"/>
      <c r="L106" s="14">
        <f aca="true" t="shared" si="5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4"/>
        <v>0</v>
      </c>
      <c r="J107" s="14"/>
      <c r="K107" s="14"/>
      <c r="L107" s="14">
        <f t="shared" si="5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4"/>
        <v>0</v>
      </c>
      <c r="J108" s="14"/>
      <c r="K108" s="14"/>
      <c r="L108" s="14">
        <f t="shared" si="5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4"/>
        <v>0</v>
      </c>
      <c r="J109" s="14"/>
      <c r="K109" s="14"/>
      <c r="L109" s="14">
        <f t="shared" si="5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4"/>
        <v>0</v>
      </c>
      <c r="J110" s="14"/>
      <c r="K110" s="14"/>
      <c r="L110" s="14">
        <f t="shared" si="5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4"/>
        <v>0</v>
      </c>
      <c r="J111" s="14"/>
      <c r="K111" s="14"/>
      <c r="L111" s="14">
        <f t="shared" si="5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51194.648</v>
      </c>
      <c r="G117" s="33">
        <f aca="true" t="shared" si="6" ref="G117:N117">SUM(G119:G123)</f>
        <v>5800</v>
      </c>
      <c r="H117" s="33">
        <f t="shared" si="6"/>
        <v>45394.648</v>
      </c>
      <c r="I117" s="33">
        <f t="shared" si="6"/>
        <v>121151.283</v>
      </c>
      <c r="J117" s="33">
        <f t="shared" si="6"/>
        <v>8574</v>
      </c>
      <c r="K117" s="33">
        <f t="shared" si="6"/>
        <v>112577.283</v>
      </c>
      <c r="L117" s="33">
        <f t="shared" si="6"/>
        <v>111076.18</v>
      </c>
      <c r="M117" s="33">
        <f t="shared" si="6"/>
        <v>7714.237</v>
      </c>
      <c r="N117" s="33">
        <f t="shared" si="6"/>
        <v>103361.943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51194.648</v>
      </c>
      <c r="G119" s="14">
        <v>5800</v>
      </c>
      <c r="H119" s="14">
        <v>45394.648</v>
      </c>
      <c r="I119" s="14">
        <f aca="true" t="shared" si="7" ref="I119:I124">SUM(J119:K119)</f>
        <v>121151.283</v>
      </c>
      <c r="J119" s="14">
        <v>8574</v>
      </c>
      <c r="K119" s="14">
        <v>112577.283</v>
      </c>
      <c r="L119" s="14">
        <f>SUM(M119:N119)</f>
        <v>111076.18</v>
      </c>
      <c r="M119" s="14">
        <v>7714.237</v>
      </c>
      <c r="N119" s="14">
        <v>103361.943</v>
      </c>
    </row>
    <row r="120" spans="1:14" ht="15" customHeight="1" hidden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 t="shared" si="7"/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 hidden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 t="shared" si="7"/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 hidden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 t="shared" si="7"/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 t="shared" si="7"/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 t="shared" si="7"/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8" ref="G127:N127">SUM(G129:G132)</f>
        <v>0</v>
      </c>
      <c r="H127" s="33">
        <f t="shared" si="8"/>
        <v>0</v>
      </c>
      <c r="I127" s="33">
        <f t="shared" si="8"/>
        <v>0</v>
      </c>
      <c r="J127" s="33">
        <f t="shared" si="8"/>
        <v>0</v>
      </c>
      <c r="K127" s="33">
        <f t="shared" si="8"/>
        <v>0</v>
      </c>
      <c r="L127" s="33">
        <f t="shared" si="8"/>
        <v>0</v>
      </c>
      <c r="M127" s="33">
        <f t="shared" si="8"/>
        <v>0</v>
      </c>
      <c r="N127" s="33">
        <f t="shared" si="8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9" ref="I133:N133">SUM(I135:I141)</f>
        <v>0</v>
      </c>
      <c r="J133" s="33">
        <f t="shared" si="9"/>
        <v>0</v>
      </c>
      <c r="K133" s="33">
        <f t="shared" si="9"/>
        <v>0</v>
      </c>
      <c r="L133" s="33">
        <f t="shared" si="9"/>
        <v>0</v>
      </c>
      <c r="M133" s="33">
        <f t="shared" si="9"/>
        <v>0</v>
      </c>
      <c r="N133" s="33">
        <f t="shared" si="9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10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10"/>
        <v>0</v>
      </c>
      <c r="J136" s="14" t="s">
        <v>20</v>
      </c>
      <c r="K136" s="14" t="s">
        <v>20</v>
      </c>
      <c r="L136" s="14">
        <f aca="true" t="shared" si="11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10"/>
        <v>0</v>
      </c>
      <c r="J137" s="14" t="s">
        <v>20</v>
      </c>
      <c r="K137" s="14" t="s">
        <v>20</v>
      </c>
      <c r="L137" s="14">
        <f t="shared" si="11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2" ref="F138:F144">SUM(G138:H138)</f>
        <v>0</v>
      </c>
      <c r="G138" s="14"/>
      <c r="H138" s="14"/>
      <c r="I138" s="14">
        <f t="shared" si="10"/>
        <v>0</v>
      </c>
      <c r="J138" s="14" t="s">
        <v>20</v>
      </c>
      <c r="K138" s="14" t="s">
        <v>20</v>
      </c>
      <c r="L138" s="14">
        <f t="shared" si="11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2"/>
        <v>0</v>
      </c>
      <c r="G139" s="14"/>
      <c r="H139" s="14"/>
      <c r="I139" s="14">
        <f t="shared" si="10"/>
        <v>0</v>
      </c>
      <c r="J139" s="14" t="s">
        <v>20</v>
      </c>
      <c r="K139" s="14">
        <v>0</v>
      </c>
      <c r="L139" s="14">
        <f t="shared" si="11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2"/>
        <v>0</v>
      </c>
      <c r="G140" s="14"/>
      <c r="H140" s="14"/>
      <c r="I140" s="14">
        <f t="shared" si="10"/>
        <v>0</v>
      </c>
      <c r="J140" s="14" t="s">
        <v>20</v>
      </c>
      <c r="K140" s="14" t="s">
        <v>20</v>
      </c>
      <c r="L140" s="14">
        <f t="shared" si="11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2"/>
        <v>0</v>
      </c>
      <c r="G141" s="14"/>
      <c r="H141" s="14"/>
      <c r="I141" s="14">
        <f t="shared" si="10"/>
        <v>0</v>
      </c>
      <c r="J141" s="14" t="s">
        <v>20</v>
      </c>
      <c r="K141" s="14" t="s">
        <v>20</v>
      </c>
      <c r="L141" s="14">
        <f t="shared" si="11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2"/>
        <v>-21800</v>
      </c>
      <c r="G142" s="33">
        <f>SUM(G144)</f>
        <v>0</v>
      </c>
      <c r="H142" s="33">
        <f>SUM(H144)</f>
        <v>-21800</v>
      </c>
      <c r="I142" s="33">
        <f aca="true" t="shared" si="13" ref="I142:N142">SUM(I144)</f>
        <v>-112336.991</v>
      </c>
      <c r="J142" s="33">
        <f t="shared" si="13"/>
        <v>0</v>
      </c>
      <c r="K142" s="33">
        <f t="shared" si="13"/>
        <v>-112336.991</v>
      </c>
      <c r="L142" s="33">
        <f t="shared" si="13"/>
        <v>-135984.554</v>
      </c>
      <c r="M142" s="33">
        <f t="shared" si="13"/>
        <v>0</v>
      </c>
      <c r="N142" s="33">
        <f t="shared" si="13"/>
        <v>-135984.554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2"/>
        <v>-21800</v>
      </c>
      <c r="G144" s="14">
        <v>0</v>
      </c>
      <c r="H144" s="14">
        <v>-21800</v>
      </c>
      <c r="I144" s="14">
        <f>SUM(J144:K144)</f>
        <v>-112336.991</v>
      </c>
      <c r="J144" s="14">
        <v>0</v>
      </c>
      <c r="K144" s="14">
        <v>-112336.991</v>
      </c>
      <c r="L144" s="14">
        <f>SUM(M144:N144)</f>
        <v>-135984.554</v>
      </c>
      <c r="M144" s="14">
        <v>0</v>
      </c>
      <c r="N144" s="14">
        <v>-135984.554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60286</v>
      </c>
      <c r="G145" s="33">
        <f>SUM(G147,G150,G153,G156,G159,G162,)</f>
        <v>60286</v>
      </c>
      <c r="H145" s="33">
        <f>SUM(H147,H150,H153,H156,H159,H162)</f>
        <v>0</v>
      </c>
      <c r="I145" s="33">
        <f aca="true" t="shared" si="14" ref="I145:N145">SUM(I147,I150,I153,I156,I159,I162)</f>
        <v>64525</v>
      </c>
      <c r="J145" s="33">
        <f>SUM(J147,J150,J153,J156,J159,J162)</f>
        <v>59676</v>
      </c>
      <c r="K145" s="33">
        <f t="shared" si="14"/>
        <v>4849</v>
      </c>
      <c r="L145" s="33">
        <f t="shared" si="14"/>
        <v>55896.899000000005</v>
      </c>
      <c r="M145" s="33">
        <f t="shared" si="14"/>
        <v>55896.899000000005</v>
      </c>
      <c r="N145" s="33">
        <f t="shared" si="14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59166</v>
      </c>
      <c r="G147" s="33">
        <f>SUM(G149)</f>
        <v>59166</v>
      </c>
      <c r="H147" s="33">
        <f>SUM(H149)</f>
        <v>0</v>
      </c>
      <c r="I147" s="33">
        <f aca="true" t="shared" si="15" ref="I147:N147">SUM(I149)</f>
        <v>59556</v>
      </c>
      <c r="J147" s="33">
        <f t="shared" si="15"/>
        <v>59556</v>
      </c>
      <c r="K147" s="33">
        <f t="shared" si="15"/>
        <v>0</v>
      </c>
      <c r="L147" s="33">
        <f t="shared" si="15"/>
        <v>55778.099</v>
      </c>
      <c r="M147" s="33">
        <f t="shared" si="15"/>
        <v>55778.099</v>
      </c>
      <c r="N147" s="33">
        <f t="shared" si="15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59166</v>
      </c>
      <c r="G149" s="14">
        <v>59166</v>
      </c>
      <c r="H149" s="14">
        <v>0</v>
      </c>
      <c r="I149" s="14">
        <f>SUM(J149:K149)</f>
        <v>59556</v>
      </c>
      <c r="J149" s="14">
        <v>59556</v>
      </c>
      <c r="K149" s="14">
        <v>0</v>
      </c>
      <c r="L149" s="14">
        <f>SUM(M149:N149)</f>
        <v>55778.099</v>
      </c>
      <c r="M149" s="14">
        <v>55778.099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1000</v>
      </c>
      <c r="G150" s="33">
        <f>SUM(G152)</f>
        <v>1000</v>
      </c>
      <c r="H150" s="33">
        <f>SUM(H152)</f>
        <v>0</v>
      </c>
      <c r="I150" s="33">
        <f aca="true" t="shared" si="16" ref="I150:N150">SUM(I152)</f>
        <v>4849</v>
      </c>
      <c r="J150" s="33">
        <f t="shared" si="16"/>
        <v>0</v>
      </c>
      <c r="K150" s="33">
        <f t="shared" si="16"/>
        <v>4849</v>
      </c>
      <c r="L150" s="33">
        <f t="shared" si="16"/>
        <v>0</v>
      </c>
      <c r="M150" s="33">
        <f t="shared" si="16"/>
        <v>0</v>
      </c>
      <c r="N150" s="33">
        <f t="shared" si="16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1000</v>
      </c>
      <c r="G152" s="14">
        <v>1000</v>
      </c>
      <c r="H152" s="14">
        <v>0</v>
      </c>
      <c r="I152" s="14">
        <f>SUM(J152:K152)</f>
        <v>4849</v>
      </c>
      <c r="J152" s="14">
        <v>0</v>
      </c>
      <c r="K152" s="14">
        <v>4849</v>
      </c>
      <c r="L152" s="14">
        <f>SUM(M152:N152)</f>
        <v>0</v>
      </c>
      <c r="M152" s="14">
        <v>0</v>
      </c>
      <c r="N152" s="14">
        <v>0</v>
      </c>
    </row>
    <row r="153" spans="1:14" ht="15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7" ref="F153:F212">SUM(G153:H153)</f>
        <v>120</v>
      </c>
      <c r="G153" s="33">
        <f>SUM(G155)</f>
        <v>120</v>
      </c>
      <c r="H153" s="33">
        <f>SUM(H155)</f>
        <v>0</v>
      </c>
      <c r="I153" s="33">
        <f aca="true" t="shared" si="18" ref="I153:N153">SUM(I155)</f>
        <v>120</v>
      </c>
      <c r="J153" s="33">
        <f t="shared" si="18"/>
        <v>120</v>
      </c>
      <c r="K153" s="33">
        <f t="shared" si="18"/>
        <v>0</v>
      </c>
      <c r="L153" s="33">
        <f t="shared" si="18"/>
        <v>118.8</v>
      </c>
      <c r="M153" s="33">
        <f t="shared" si="18"/>
        <v>118.8</v>
      </c>
      <c r="N153" s="33">
        <f t="shared" si="18"/>
        <v>0</v>
      </c>
    </row>
    <row r="154" spans="1:14" ht="15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7"/>
        <v>120</v>
      </c>
      <c r="G155" s="14">
        <v>120</v>
      </c>
      <c r="H155" s="14">
        <v>0</v>
      </c>
      <c r="I155" s="14">
        <f>J155</f>
        <v>120</v>
      </c>
      <c r="J155" s="14">
        <v>120</v>
      </c>
      <c r="K155" s="14">
        <v>0</v>
      </c>
      <c r="L155" s="14">
        <f>M155</f>
        <v>118.8</v>
      </c>
      <c r="M155" s="14">
        <v>118.8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7"/>
        <v>0</v>
      </c>
      <c r="G156" s="33">
        <f>SUM(G158)</f>
        <v>0</v>
      </c>
      <c r="H156" s="33">
        <f>SUM(H158)</f>
        <v>0</v>
      </c>
      <c r="I156" s="33">
        <f aca="true" t="shared" si="19" ref="I156:N156">SUM(I158)</f>
        <v>0</v>
      </c>
      <c r="J156" s="33">
        <f t="shared" si="19"/>
        <v>0</v>
      </c>
      <c r="K156" s="33">
        <f t="shared" si="19"/>
        <v>0</v>
      </c>
      <c r="L156" s="33">
        <f t="shared" si="19"/>
        <v>0</v>
      </c>
      <c r="M156" s="33">
        <f t="shared" si="19"/>
        <v>0</v>
      </c>
      <c r="N156" s="33">
        <f t="shared" si="19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7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7"/>
        <v>0</v>
      </c>
      <c r="G159" s="33">
        <f>SUM(G161)</f>
        <v>0</v>
      </c>
      <c r="H159" s="33">
        <f>SUM(H161)</f>
        <v>0</v>
      </c>
      <c r="I159" s="33">
        <f aca="true" t="shared" si="20" ref="I159:N159">SUM(I161)</f>
        <v>0</v>
      </c>
      <c r="J159" s="33">
        <f t="shared" si="20"/>
        <v>0</v>
      </c>
      <c r="K159" s="33">
        <f t="shared" si="20"/>
        <v>0</v>
      </c>
      <c r="L159" s="33">
        <f t="shared" si="20"/>
        <v>0</v>
      </c>
      <c r="M159" s="33">
        <f t="shared" si="20"/>
        <v>0</v>
      </c>
      <c r="N159" s="33">
        <f t="shared" si="20"/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7"/>
        <v>0</v>
      </c>
      <c r="G161" s="14"/>
      <c r="H161" s="14">
        <v>0</v>
      </c>
      <c r="I161" s="14">
        <f>SUM(J161:K161)</f>
        <v>0</v>
      </c>
      <c r="J161" s="14" t="s">
        <v>20</v>
      </c>
      <c r="K161" s="14">
        <v>0</v>
      </c>
      <c r="L161" s="14">
        <f>SUM(M161:N161)</f>
        <v>0</v>
      </c>
      <c r="M161" s="14" t="s">
        <v>20</v>
      </c>
      <c r="N161" s="14">
        <v>0</v>
      </c>
    </row>
    <row r="162" spans="1:14" ht="15" customHeight="1" hidden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7"/>
        <v>0</v>
      </c>
      <c r="G162" s="33">
        <f>SUM(G164)</f>
        <v>0</v>
      </c>
      <c r="H162" s="33">
        <f>SUM(H164)</f>
        <v>0</v>
      </c>
      <c r="I162" s="33">
        <f aca="true" t="shared" si="21" ref="I162:N162">SUM(I164)</f>
        <v>0</v>
      </c>
      <c r="J162" s="33">
        <f t="shared" si="21"/>
        <v>0</v>
      </c>
      <c r="K162" s="33">
        <f t="shared" si="21"/>
        <v>0</v>
      </c>
      <c r="L162" s="33">
        <f t="shared" si="21"/>
        <v>0</v>
      </c>
      <c r="M162" s="33">
        <f t="shared" si="21"/>
        <v>0</v>
      </c>
      <c r="N162" s="33">
        <f t="shared" si="21"/>
        <v>0</v>
      </c>
    </row>
    <row r="163" spans="1:14" ht="15" customHeight="1" hidden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 hidden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7"/>
        <v>0</v>
      </c>
      <c r="G164" s="14">
        <v>0</v>
      </c>
      <c r="H164" s="14"/>
      <c r="I164" s="14">
        <v>0</v>
      </c>
      <c r="J164" s="14">
        <v>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25942.1</v>
      </c>
      <c r="G165" s="33">
        <f>SUM(G167,G170,G173,G176,G179,G181)</f>
        <v>15817.8</v>
      </c>
      <c r="H165" s="33">
        <f>SUM(H167,H170,H173,H176,H179,H181,)</f>
        <v>10124.3</v>
      </c>
      <c r="I165" s="33">
        <f>SUM(J165:K165)</f>
        <v>60231.100000000006</v>
      </c>
      <c r="J165" s="33">
        <f>SUM(J167,J170,J173,J176,J179,J181)</f>
        <v>33352.8</v>
      </c>
      <c r="K165" s="33">
        <f>SUM(K167,K170,K173,K176,K179,K181)</f>
        <v>26878.3</v>
      </c>
      <c r="L165" s="33">
        <f>SUM(M165:N165)</f>
        <v>37596.325</v>
      </c>
      <c r="M165" s="33">
        <f>SUM(M167,M170,M173,M176,M179,M181)</f>
        <v>31364.789</v>
      </c>
      <c r="N165" s="33">
        <f>SUM(N167,N170,N173,N176,N179,N181)</f>
        <v>6231.536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7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7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7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7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4424.3</v>
      </c>
      <c r="G173" s="33">
        <f>SUM(G175)</f>
        <v>2300</v>
      </c>
      <c r="H173" s="33">
        <f>SUM(H175)</f>
        <v>2124.3</v>
      </c>
      <c r="I173" s="33">
        <f>SUM(J173:K173)</f>
        <v>18673.3</v>
      </c>
      <c r="J173" s="33">
        <f>SUM(J175)</f>
        <v>16065</v>
      </c>
      <c r="K173" s="33">
        <f>SUM(K175)</f>
        <v>2608.3</v>
      </c>
      <c r="L173" s="33">
        <f>SUM(M173:N173)</f>
        <v>17370.366</v>
      </c>
      <c r="M173" s="33">
        <f>SUM(M175)</f>
        <v>15157.566</v>
      </c>
      <c r="N173" s="33">
        <f>SUM(N175)</f>
        <v>2212.8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7"/>
        <v>4424.3</v>
      </c>
      <c r="G175" s="14">
        <v>2300</v>
      </c>
      <c r="H175" s="14">
        <v>2124.3</v>
      </c>
      <c r="I175" s="14">
        <f>SUM(K175,J175)</f>
        <v>18673.3</v>
      </c>
      <c r="J175" s="14">
        <v>16065</v>
      </c>
      <c r="K175" s="14">
        <v>2608.3</v>
      </c>
      <c r="L175" s="14">
        <f>SUM(M175:N175)</f>
        <v>17370.366</v>
      </c>
      <c r="M175" s="14">
        <v>15157.566</v>
      </c>
      <c r="N175" s="14">
        <v>2212.8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21517.8</v>
      </c>
      <c r="G176" s="33">
        <f>SUM(G178)</f>
        <v>13517.8</v>
      </c>
      <c r="H176" s="33">
        <f>SUM(H178)</f>
        <v>8000</v>
      </c>
      <c r="I176" s="33">
        <f>SUM(J176:K176)</f>
        <v>41557.8</v>
      </c>
      <c r="J176" s="33">
        <f>SUM(J178)</f>
        <v>17287.8</v>
      </c>
      <c r="K176" s="33">
        <f>SUM(K178)</f>
        <v>24270</v>
      </c>
      <c r="L176" s="33">
        <f>SUM(M176:N176)</f>
        <v>20225.959</v>
      </c>
      <c r="M176" s="33">
        <f>SUM(M178)</f>
        <v>16207.223</v>
      </c>
      <c r="N176" s="33">
        <f>SUM(N178)</f>
        <v>4018.736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7"/>
        <v>21517.8</v>
      </c>
      <c r="G178" s="14">
        <v>13517.8</v>
      </c>
      <c r="H178" s="14">
        <v>8000</v>
      </c>
      <c r="I178" s="14">
        <f>SUM(J178:K178)</f>
        <v>41557.8</v>
      </c>
      <c r="J178" s="14">
        <v>17287.8</v>
      </c>
      <c r="K178" s="14">
        <v>24270</v>
      </c>
      <c r="L178" s="14">
        <f>SUM(M178:N178)</f>
        <v>20225.959</v>
      </c>
      <c r="M178" s="14">
        <v>16207.223</v>
      </c>
      <c r="N178" s="14">
        <v>4018.736</v>
      </c>
    </row>
    <row r="179" spans="1:14" ht="27" customHeight="1" hidden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7"/>
        <v>0</v>
      </c>
      <c r="G179" s="33">
        <f>SUM(G180)</f>
        <v>0</v>
      </c>
      <c r="H179" s="33">
        <f>SUM(H180)</f>
        <v>0</v>
      </c>
      <c r="I179" s="33">
        <f>SUM(J179:K179)</f>
        <v>0</v>
      </c>
      <c r="J179" s="33">
        <f>SUM(J180)</f>
        <v>0</v>
      </c>
      <c r="K179" s="33">
        <f>SUM(K180)</f>
        <v>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 hidden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0</v>
      </c>
      <c r="G180" s="14" t="s">
        <v>20</v>
      </c>
      <c r="H180" s="14">
        <v>0</v>
      </c>
      <c r="I180" s="14">
        <f>SUM(J180:K180)</f>
        <v>0</v>
      </c>
      <c r="J180" s="14" t="s">
        <v>20</v>
      </c>
      <c r="K180" s="14">
        <v>0</v>
      </c>
      <c r="L180" s="14">
        <f>SUM(M180:N180)</f>
        <v>0</v>
      </c>
      <c r="M180" s="14" t="s">
        <v>20</v>
      </c>
      <c r="N180" s="14">
        <v>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7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7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3" t="s">
        <v>476</v>
      </c>
      <c r="F184" s="33">
        <f>SUM(F186,F191,F197,F203,F206,F209,)</f>
        <v>200</v>
      </c>
      <c r="G184" s="33">
        <f aca="true" t="shared" si="22" ref="G184:N184">SUM(G186,G191,G197,G203,G206,G209,)</f>
        <v>200</v>
      </c>
      <c r="H184" s="33">
        <f t="shared" si="22"/>
        <v>0</v>
      </c>
      <c r="I184" s="33">
        <f t="shared" si="22"/>
        <v>200</v>
      </c>
      <c r="J184" s="33">
        <f t="shared" si="22"/>
        <v>200</v>
      </c>
      <c r="K184" s="33">
        <f t="shared" si="22"/>
        <v>0</v>
      </c>
      <c r="L184" s="33">
        <f t="shared" si="22"/>
        <v>200</v>
      </c>
      <c r="M184" s="33">
        <f t="shared" si="22"/>
        <v>200</v>
      </c>
      <c r="N184" s="33">
        <f t="shared" si="22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 hidden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7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 hidden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 hidden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7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 hidden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7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 hidden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7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 hidden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7"/>
        <v>0</v>
      </c>
      <c r="G191" s="33">
        <f>SUM(G193)</f>
        <v>0</v>
      </c>
      <c r="H191" s="33">
        <f>SUM(H193)</f>
        <v>0</v>
      </c>
      <c r="I191" s="33">
        <f>SUM(J191:K191)</f>
        <v>0</v>
      </c>
      <c r="J191" s="33">
        <f>SUM(J193)</f>
        <v>0</v>
      </c>
      <c r="K191" s="33">
        <f>SUM(K193)</f>
        <v>0</v>
      </c>
      <c r="L191" s="33">
        <f>SUM(M191:N191)</f>
        <v>0</v>
      </c>
      <c r="M191" s="33">
        <f>SUM(M193)</f>
        <v>0</v>
      </c>
      <c r="N191" s="33">
        <f>SUM(N193)</f>
        <v>0</v>
      </c>
    </row>
    <row r="192" spans="1:14" ht="15" hidden="1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 hidden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7"/>
        <v>0</v>
      </c>
      <c r="G193" s="14">
        <v>0</v>
      </c>
      <c r="H193" s="14">
        <v>0</v>
      </c>
      <c r="I193" s="14">
        <f>SUM(J193:K193)</f>
        <v>0</v>
      </c>
      <c r="J193" s="14">
        <v>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7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7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7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7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7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7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7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7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7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7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7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7"/>
        <v>200</v>
      </c>
      <c r="G209" s="33">
        <f>SUM(G211:G212)</f>
        <v>200</v>
      </c>
      <c r="H209" s="33">
        <f>SUM(H211:H212)</f>
        <v>0</v>
      </c>
      <c r="I209" s="33">
        <f>SUM(J209:K209)</f>
        <v>200</v>
      </c>
      <c r="J209" s="33">
        <f>SUM(J211:J212)</f>
        <v>200</v>
      </c>
      <c r="K209" s="33">
        <f>SUM(K211:K212)</f>
        <v>0</v>
      </c>
      <c r="L209" s="33">
        <f>SUM(M209:N209)</f>
        <v>200</v>
      </c>
      <c r="M209" s="33">
        <f>SUM(M211:M212)</f>
        <v>200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7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7"/>
        <v>200</v>
      </c>
      <c r="G212" s="14">
        <v>200</v>
      </c>
      <c r="H212" s="14" t="s">
        <v>20</v>
      </c>
      <c r="I212" s="14">
        <f>SUM(J212:K212)</f>
        <v>200</v>
      </c>
      <c r="J212" s="14">
        <v>200</v>
      </c>
      <c r="K212" s="14" t="s">
        <v>20</v>
      </c>
      <c r="L212" s="14">
        <f>SUM(M212:N212)</f>
        <v>200</v>
      </c>
      <c r="M212" s="14">
        <v>200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4299</v>
      </c>
      <c r="G213" s="33">
        <f aca="true" t="shared" si="23" ref="G213:N213">SUM(G215,G218,G227,G232,G237,G240)</f>
        <v>4299</v>
      </c>
      <c r="H213" s="33">
        <f t="shared" si="23"/>
        <v>0</v>
      </c>
      <c r="I213" s="33">
        <f t="shared" si="23"/>
        <v>4299</v>
      </c>
      <c r="J213" s="33">
        <f>SUM(J215,J218,J227,J232,J237,J240)</f>
        <v>4299</v>
      </c>
      <c r="K213" s="33">
        <f t="shared" si="23"/>
        <v>0</v>
      </c>
      <c r="L213" s="33">
        <f t="shared" si="23"/>
        <v>2903.3</v>
      </c>
      <c r="M213" s="33">
        <f t="shared" si="23"/>
        <v>2903.3</v>
      </c>
      <c r="N213" s="33">
        <f t="shared" si="23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0</v>
      </c>
      <c r="G215" s="33">
        <f aca="true" t="shared" si="24" ref="G215:N215">SUM(G217)</f>
        <v>0</v>
      </c>
      <c r="H215" s="33">
        <f t="shared" si="24"/>
        <v>0</v>
      </c>
      <c r="I215" s="33">
        <f t="shared" si="24"/>
        <v>0</v>
      </c>
      <c r="J215" s="33">
        <f>SUM(J217)</f>
        <v>0</v>
      </c>
      <c r="K215" s="33">
        <f t="shared" si="24"/>
        <v>0</v>
      </c>
      <c r="L215" s="33">
        <f t="shared" si="24"/>
        <v>0</v>
      </c>
      <c r="M215" s="33">
        <f t="shared" si="24"/>
        <v>0</v>
      </c>
      <c r="N215" s="33">
        <f t="shared" si="24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0</v>
      </c>
      <c r="G217" s="14">
        <v>0</v>
      </c>
      <c r="H217" s="14" t="s">
        <v>20</v>
      </c>
      <c r="I217" s="14">
        <f>SUM(J217:K217)</f>
        <v>0</v>
      </c>
      <c r="J217" s="1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3024</v>
      </c>
      <c r="G218" s="33">
        <f aca="true" t="shared" si="25" ref="G218:N218">SUM(G220:G226)</f>
        <v>3024</v>
      </c>
      <c r="H218" s="33">
        <f t="shared" si="25"/>
        <v>0</v>
      </c>
      <c r="I218" s="33">
        <f t="shared" si="25"/>
        <v>3024</v>
      </c>
      <c r="J218" s="33">
        <f>SUM(J220:J226)</f>
        <v>3024</v>
      </c>
      <c r="K218" s="33">
        <f t="shared" si="25"/>
        <v>0</v>
      </c>
      <c r="L218" s="33">
        <f t="shared" si="25"/>
        <v>2044</v>
      </c>
      <c r="M218" s="33">
        <f t="shared" si="25"/>
        <v>2044</v>
      </c>
      <c r="N218" s="33">
        <f t="shared" si="25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6" ref="F220:F226">SUM(G220:H220)</f>
        <v>0</v>
      </c>
      <c r="G220" s="14"/>
      <c r="H220" s="14" t="s">
        <v>20</v>
      </c>
      <c r="I220" s="14">
        <f aca="true" t="shared" si="27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6"/>
        <v>0</v>
      </c>
      <c r="G221" s="14"/>
      <c r="H221" s="14" t="s">
        <v>20</v>
      </c>
      <c r="I221" s="14">
        <f t="shared" si="27"/>
        <v>0</v>
      </c>
      <c r="J221" s="14" t="s">
        <v>20</v>
      </c>
      <c r="K221" s="14" t="s">
        <v>20</v>
      </c>
      <c r="L221" s="14">
        <f aca="true" t="shared" si="28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6"/>
        <v>0</v>
      </c>
      <c r="G222" s="14"/>
      <c r="H222" s="14" t="s">
        <v>20</v>
      </c>
      <c r="I222" s="14">
        <f t="shared" si="27"/>
        <v>0</v>
      </c>
      <c r="J222" s="14" t="s">
        <v>20</v>
      </c>
      <c r="K222" s="14" t="s">
        <v>20</v>
      </c>
      <c r="L222" s="14">
        <f t="shared" si="28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6"/>
        <v>3024</v>
      </c>
      <c r="G223" s="14">
        <v>3024</v>
      </c>
      <c r="H223" s="14" t="s">
        <v>20</v>
      </c>
      <c r="I223" s="14">
        <f t="shared" si="27"/>
        <v>3024</v>
      </c>
      <c r="J223" s="14">
        <v>3024</v>
      </c>
      <c r="K223" s="14" t="s">
        <v>20</v>
      </c>
      <c r="L223" s="14">
        <f t="shared" si="28"/>
        <v>2044</v>
      </c>
      <c r="M223" s="14">
        <v>2044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6"/>
        <v>0</v>
      </c>
      <c r="G224" s="14"/>
      <c r="H224" s="14" t="s">
        <v>20</v>
      </c>
      <c r="I224" s="14">
        <f t="shared" si="27"/>
        <v>0</v>
      </c>
      <c r="J224" s="14" t="s">
        <v>20</v>
      </c>
      <c r="K224" s="14" t="s">
        <v>20</v>
      </c>
      <c r="L224" s="14">
        <f t="shared" si="28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6"/>
        <v>0</v>
      </c>
      <c r="G225" s="14"/>
      <c r="H225" s="14" t="s">
        <v>20</v>
      </c>
      <c r="I225" s="14">
        <f t="shared" si="27"/>
        <v>0</v>
      </c>
      <c r="J225" s="14" t="s">
        <v>20</v>
      </c>
      <c r="K225" s="14" t="s">
        <v>20</v>
      </c>
      <c r="L225" s="14">
        <f t="shared" si="28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6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8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540</v>
      </c>
      <c r="G227" s="33">
        <f aca="true" t="shared" si="29" ref="G227:N227">SUM(G229:G231)</f>
        <v>540</v>
      </c>
      <c r="H227" s="33">
        <f t="shared" si="29"/>
        <v>0</v>
      </c>
      <c r="I227" s="33">
        <f t="shared" si="29"/>
        <v>540</v>
      </c>
      <c r="J227" s="33">
        <f t="shared" si="29"/>
        <v>540</v>
      </c>
      <c r="K227" s="33">
        <f t="shared" si="29"/>
        <v>0</v>
      </c>
      <c r="L227" s="33">
        <f t="shared" si="29"/>
        <v>254.3</v>
      </c>
      <c r="M227" s="33">
        <f t="shared" si="29"/>
        <v>254.3</v>
      </c>
      <c r="N227" s="33">
        <f t="shared" si="29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100</v>
      </c>
      <c r="G229" s="14">
        <v>100</v>
      </c>
      <c r="H229" s="14" t="s">
        <v>20</v>
      </c>
      <c r="I229" s="14">
        <f>SUM(J229:K229)</f>
        <v>100</v>
      </c>
      <c r="J229" s="14">
        <v>100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440</v>
      </c>
      <c r="G231" s="14">
        <v>440</v>
      </c>
      <c r="H231" s="14" t="s">
        <v>20</v>
      </c>
      <c r="I231" s="14">
        <f>SUM(J231:K231)</f>
        <v>440</v>
      </c>
      <c r="J231" s="14">
        <v>440</v>
      </c>
      <c r="K231" s="14" t="s">
        <v>20</v>
      </c>
      <c r="L231" s="14">
        <f>SUM(M231:N231)</f>
        <v>254.3</v>
      </c>
      <c r="M231" s="14">
        <v>254.3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735</v>
      </c>
      <c r="G232" s="33">
        <f aca="true" t="shared" si="30" ref="G232:N232">SUM(G234:G236)</f>
        <v>735</v>
      </c>
      <c r="H232" s="33">
        <f t="shared" si="30"/>
        <v>0</v>
      </c>
      <c r="I232" s="33">
        <f t="shared" si="30"/>
        <v>735</v>
      </c>
      <c r="J232" s="33">
        <f t="shared" si="30"/>
        <v>735</v>
      </c>
      <c r="K232" s="33">
        <f t="shared" si="30"/>
        <v>0</v>
      </c>
      <c r="L232" s="33">
        <f t="shared" si="30"/>
        <v>605</v>
      </c>
      <c r="M232" s="33">
        <f t="shared" si="30"/>
        <v>605</v>
      </c>
      <c r="N232" s="33">
        <f t="shared" si="30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 t="s">
        <v>20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535</v>
      </c>
      <c r="G235" s="14">
        <v>535</v>
      </c>
      <c r="H235" s="14" t="s">
        <v>20</v>
      </c>
      <c r="I235" s="14">
        <f>SUM(J235:K235)</f>
        <v>535</v>
      </c>
      <c r="J235" s="14">
        <v>535</v>
      </c>
      <c r="K235" s="14" t="s">
        <v>20</v>
      </c>
      <c r="L235" s="14">
        <f>SUM(M235:N235)</f>
        <v>405</v>
      </c>
      <c r="M235" s="14">
        <v>405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f>SUM(G236:H236)</f>
        <v>200</v>
      </c>
      <c r="G236" s="14">
        <v>200</v>
      </c>
      <c r="H236" s="14" t="s">
        <v>20</v>
      </c>
      <c r="I236" s="14">
        <f>SUM(J236:K236)</f>
        <v>200</v>
      </c>
      <c r="J236" s="14">
        <v>200</v>
      </c>
      <c r="K236" s="14" t="s">
        <v>20</v>
      </c>
      <c r="L236" s="14">
        <f>SUM(M236:N236)</f>
        <v>200</v>
      </c>
      <c r="M236" s="14">
        <v>200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31" ref="G237:N237">SUM(G239)</f>
        <v>0</v>
      </c>
      <c r="H237" s="33">
        <f t="shared" si="31"/>
        <v>0</v>
      </c>
      <c r="I237" s="33">
        <f t="shared" si="31"/>
        <v>0</v>
      </c>
      <c r="J237" s="33">
        <f t="shared" si="31"/>
        <v>0</v>
      </c>
      <c r="K237" s="33">
        <f t="shared" si="31"/>
        <v>0</v>
      </c>
      <c r="L237" s="33">
        <f t="shared" si="31"/>
        <v>0</v>
      </c>
      <c r="M237" s="33">
        <f t="shared" si="31"/>
        <v>0</v>
      </c>
      <c r="N237" s="33">
        <f t="shared" si="31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32" ref="G240:N240">SUM(G242)</f>
        <v>0</v>
      </c>
      <c r="H240" s="33">
        <f t="shared" si="32"/>
        <v>0</v>
      </c>
      <c r="I240" s="33">
        <f t="shared" si="32"/>
        <v>0</v>
      </c>
      <c r="J240" s="33">
        <f t="shared" si="32"/>
        <v>0</v>
      </c>
      <c r="K240" s="33">
        <f t="shared" si="32"/>
        <v>0</v>
      </c>
      <c r="L240" s="33">
        <f t="shared" si="32"/>
        <v>0</v>
      </c>
      <c r="M240" s="33">
        <f t="shared" si="32"/>
        <v>0</v>
      </c>
      <c r="N240" s="33">
        <f t="shared" si="32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42219.396</v>
      </c>
      <c r="G243" s="33">
        <f aca="true" t="shared" si="33" ref="G243:N243">SUM(G245,G249,G253,G257,G261,G265,G268,G271)</f>
        <v>33533</v>
      </c>
      <c r="H243" s="33">
        <f t="shared" si="33"/>
        <v>8686.396</v>
      </c>
      <c r="I243" s="33">
        <f t="shared" si="33"/>
        <v>41989.395000000004</v>
      </c>
      <c r="J243" s="33">
        <f t="shared" si="33"/>
        <v>40946</v>
      </c>
      <c r="K243" s="33">
        <f t="shared" si="33"/>
        <v>1043.395</v>
      </c>
      <c r="L243" s="33">
        <f t="shared" si="33"/>
        <v>37414.649999999994</v>
      </c>
      <c r="M243" s="33">
        <f t="shared" si="33"/>
        <v>37184.649999999994</v>
      </c>
      <c r="N243" s="33">
        <f t="shared" si="33"/>
        <v>230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22489.396</v>
      </c>
      <c r="G245" s="33">
        <f aca="true" t="shared" si="34" ref="G245:N245">SUM(G247:G248)</f>
        <v>13803</v>
      </c>
      <c r="H245" s="33">
        <f t="shared" si="34"/>
        <v>8686.396</v>
      </c>
      <c r="I245" s="33">
        <f t="shared" si="34"/>
        <v>18356.395</v>
      </c>
      <c r="J245" s="33">
        <f t="shared" si="34"/>
        <v>17313</v>
      </c>
      <c r="K245" s="33">
        <f t="shared" si="34"/>
        <v>1043.395</v>
      </c>
      <c r="L245" s="33">
        <f t="shared" si="34"/>
        <v>17530</v>
      </c>
      <c r="M245" s="33">
        <f t="shared" si="34"/>
        <v>17300</v>
      </c>
      <c r="N245" s="33">
        <f t="shared" si="34"/>
        <v>230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22489.396</v>
      </c>
      <c r="G247" s="14">
        <v>13803</v>
      </c>
      <c r="H247" s="14">
        <v>8686.396</v>
      </c>
      <c r="I247" s="14">
        <f>SUM(J247:K247)</f>
        <v>18356.395</v>
      </c>
      <c r="J247" s="14">
        <v>17313</v>
      </c>
      <c r="K247" s="14">
        <v>1043.395</v>
      </c>
      <c r="L247" s="14">
        <f>SUM(M247:N247)</f>
        <v>17530</v>
      </c>
      <c r="M247" s="14">
        <v>17300</v>
      </c>
      <c r="N247" s="14">
        <v>230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1370</v>
      </c>
      <c r="G249" s="33">
        <f aca="true" t="shared" si="35" ref="G249:N249">SUM(G251:G252)</f>
        <v>1370</v>
      </c>
      <c r="H249" s="33">
        <f t="shared" si="35"/>
        <v>0</v>
      </c>
      <c r="I249" s="33">
        <f t="shared" si="35"/>
        <v>1370</v>
      </c>
      <c r="J249" s="33">
        <f t="shared" si="35"/>
        <v>1370</v>
      </c>
      <c r="K249" s="33">
        <f t="shared" si="35"/>
        <v>0</v>
      </c>
      <c r="L249" s="33">
        <f t="shared" si="35"/>
        <v>1269.884</v>
      </c>
      <c r="M249" s="33">
        <f t="shared" si="35"/>
        <v>1269.884</v>
      </c>
      <c r="N249" s="33">
        <f t="shared" si="35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1370</v>
      </c>
      <c r="G252" s="14">
        <v>1370</v>
      </c>
      <c r="H252" s="14" t="s">
        <v>20</v>
      </c>
      <c r="I252" s="14">
        <f>SUM(J252:K252)</f>
        <v>1370</v>
      </c>
      <c r="J252" s="14">
        <v>1370</v>
      </c>
      <c r="K252" s="14" t="s">
        <v>20</v>
      </c>
      <c r="L252" s="14">
        <f>SUM(M252:N252)</f>
        <v>1269.884</v>
      </c>
      <c r="M252" s="14">
        <v>1269.884</v>
      </c>
      <c r="N252" s="14">
        <v>0</v>
      </c>
    </row>
    <row r="253" spans="1:14" ht="30" customHeight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400</v>
      </c>
      <c r="G253" s="33">
        <f aca="true" t="shared" si="36" ref="G253:N253">SUM(G255:G256)</f>
        <v>400</v>
      </c>
      <c r="H253" s="33">
        <f t="shared" si="36"/>
        <v>0</v>
      </c>
      <c r="I253" s="33">
        <f t="shared" si="36"/>
        <v>200</v>
      </c>
      <c r="J253" s="33">
        <f t="shared" si="36"/>
        <v>200</v>
      </c>
      <c r="K253" s="33">
        <f t="shared" si="36"/>
        <v>0</v>
      </c>
      <c r="L253" s="33">
        <f t="shared" si="36"/>
        <v>60</v>
      </c>
      <c r="M253" s="33">
        <f t="shared" si="36"/>
        <v>60</v>
      </c>
      <c r="N253" s="33">
        <f t="shared" si="36"/>
        <v>0</v>
      </c>
    </row>
    <row r="254" spans="1:14" ht="15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400</v>
      </c>
      <c r="G256" s="14">
        <v>400</v>
      </c>
      <c r="H256" s="14" t="s">
        <v>20</v>
      </c>
      <c r="I256" s="14">
        <f>SUM(J256:K256)</f>
        <v>200</v>
      </c>
      <c r="J256" s="14">
        <v>200</v>
      </c>
      <c r="K256" s="14" t="s">
        <v>20</v>
      </c>
      <c r="L256" s="14">
        <f>SUM(M256:N256)</f>
        <v>60</v>
      </c>
      <c r="M256" s="14">
        <v>60</v>
      </c>
      <c r="N256" s="14" t="s">
        <v>20</v>
      </c>
    </row>
    <row r="257" spans="1:14" ht="15" customHeight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600</v>
      </c>
      <c r="G257" s="33">
        <f aca="true" t="shared" si="37" ref="G257:N257">SUM(G259:G260)</f>
        <v>600</v>
      </c>
      <c r="H257" s="33">
        <f>SUM(H259:H260)</f>
        <v>0</v>
      </c>
      <c r="I257" s="33">
        <f t="shared" si="37"/>
        <v>400</v>
      </c>
      <c r="J257" s="33">
        <f t="shared" si="37"/>
        <v>400</v>
      </c>
      <c r="K257" s="33">
        <f t="shared" si="37"/>
        <v>0</v>
      </c>
      <c r="L257" s="33">
        <f t="shared" si="37"/>
        <v>190</v>
      </c>
      <c r="M257" s="33">
        <f t="shared" si="37"/>
        <v>190</v>
      </c>
      <c r="N257" s="33">
        <f t="shared" si="37"/>
        <v>0</v>
      </c>
    </row>
    <row r="258" spans="1:14" ht="15" customHeight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600</v>
      </c>
      <c r="G259" s="14">
        <v>600</v>
      </c>
      <c r="H259" s="14"/>
      <c r="I259" s="14">
        <f>SUM(J259:K259)</f>
        <v>400</v>
      </c>
      <c r="J259" s="14">
        <v>400</v>
      </c>
      <c r="K259" s="14" t="s">
        <v>20</v>
      </c>
      <c r="L259" s="14">
        <f>SUM(M259:N259)</f>
        <v>190</v>
      </c>
      <c r="M259" s="14">
        <v>190</v>
      </c>
      <c r="N259" s="14" t="s">
        <v>20</v>
      </c>
    </row>
    <row r="260" spans="1:14" ht="15" customHeight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17360</v>
      </c>
      <c r="G261" s="33">
        <f>SUM(G263:G264)</f>
        <v>17360</v>
      </c>
      <c r="H261" s="33">
        <f>SUM(H263:H264)</f>
        <v>0</v>
      </c>
      <c r="I261" s="33">
        <f>SUM(I263:I264)</f>
        <v>21663</v>
      </c>
      <c r="J261" s="33">
        <f>SUM(J263)</f>
        <v>21663</v>
      </c>
      <c r="K261" s="33">
        <f>SUM(K263)</f>
        <v>0</v>
      </c>
      <c r="L261" s="33">
        <f>SUM(L263)</f>
        <v>18364.766</v>
      </c>
      <c r="M261" s="33">
        <f>SUM(M263)</f>
        <v>18364.766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17360</v>
      </c>
      <c r="G263" s="14">
        <v>17360</v>
      </c>
      <c r="H263" s="14" t="s">
        <v>20</v>
      </c>
      <c r="I263" s="14">
        <f>SUM(J263:K263)</f>
        <v>21663</v>
      </c>
      <c r="J263" s="14">
        <v>21663</v>
      </c>
      <c r="K263" s="14" t="s">
        <v>20</v>
      </c>
      <c r="L263" s="14">
        <f>SUM(M263:N263)</f>
        <v>18364.766</v>
      </c>
      <c r="M263" s="14">
        <v>18364.766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8" ref="G265:N265">SUM(G267)</f>
        <v>0</v>
      </c>
      <c r="H265" s="33">
        <f t="shared" si="38"/>
        <v>0</v>
      </c>
      <c r="I265" s="33">
        <f t="shared" si="38"/>
        <v>0</v>
      </c>
      <c r="J265" s="33">
        <f t="shared" si="38"/>
        <v>0</v>
      </c>
      <c r="K265" s="33">
        <f t="shared" si="38"/>
        <v>0</v>
      </c>
      <c r="L265" s="33">
        <f t="shared" si="38"/>
        <v>0</v>
      </c>
      <c r="M265" s="33">
        <f t="shared" si="38"/>
        <v>0</v>
      </c>
      <c r="N265" s="33">
        <f t="shared" si="38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 hidden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9" ref="G268:N268">SUM(G270)</f>
        <v>0</v>
      </c>
      <c r="H268" s="33">
        <f t="shared" si="39"/>
        <v>0</v>
      </c>
      <c r="I268" s="33">
        <f t="shared" si="39"/>
        <v>0</v>
      </c>
      <c r="J268" s="33">
        <f t="shared" si="39"/>
        <v>0</v>
      </c>
      <c r="K268" s="33">
        <f t="shared" si="39"/>
        <v>0</v>
      </c>
      <c r="L268" s="33">
        <f t="shared" si="39"/>
        <v>0</v>
      </c>
      <c r="M268" s="33">
        <f t="shared" si="39"/>
        <v>0</v>
      </c>
      <c r="N268" s="33">
        <f t="shared" si="39"/>
        <v>0</v>
      </c>
    </row>
    <row r="269" spans="1:14" ht="15" customHeight="1" hidden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 hidden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 t="s">
        <v>20</v>
      </c>
      <c r="L270" s="14">
        <f>SUM(M270:N270)</f>
        <v>0</v>
      </c>
      <c r="M270" s="14" t="s">
        <v>20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40" ref="G271:N271">SUM(G273)</f>
        <v>0</v>
      </c>
      <c r="H271" s="33">
        <f t="shared" si="40"/>
        <v>0</v>
      </c>
      <c r="I271" s="33">
        <f t="shared" si="40"/>
        <v>0</v>
      </c>
      <c r="J271" s="33">
        <f t="shared" si="40"/>
        <v>0</v>
      </c>
      <c r="K271" s="33">
        <f t="shared" si="40"/>
        <v>0</v>
      </c>
      <c r="L271" s="33">
        <f t="shared" si="40"/>
        <v>0</v>
      </c>
      <c r="M271" s="33">
        <f t="shared" si="40"/>
        <v>0</v>
      </c>
      <c r="N271" s="33">
        <f t="shared" si="40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3430</v>
      </c>
      <c r="G274" s="33">
        <f aca="true" t="shared" si="41" ref="G274:N274">SUM(G276,G280,G283,G286,G289,G292,G295,G298,G302)</f>
        <v>3430</v>
      </c>
      <c r="H274" s="33">
        <f t="shared" si="41"/>
        <v>0</v>
      </c>
      <c r="I274" s="33">
        <f t="shared" si="41"/>
        <v>4762.4</v>
      </c>
      <c r="J274" s="33">
        <f t="shared" si="41"/>
        <v>4762.4</v>
      </c>
      <c r="K274" s="33">
        <f t="shared" si="41"/>
        <v>0</v>
      </c>
      <c r="L274" s="33">
        <f t="shared" si="41"/>
        <v>2724</v>
      </c>
      <c r="M274" s="33">
        <f t="shared" si="41"/>
        <v>2724</v>
      </c>
      <c r="N274" s="33">
        <f t="shared" si="41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42" ref="H276:N276">SUM(H278:H279)</f>
        <v>0</v>
      </c>
      <c r="I276" s="33">
        <f t="shared" si="42"/>
        <v>0</v>
      </c>
      <c r="J276" s="33">
        <f t="shared" si="42"/>
        <v>0</v>
      </c>
      <c r="K276" s="33">
        <f t="shared" si="42"/>
        <v>0</v>
      </c>
      <c r="L276" s="33">
        <f t="shared" si="42"/>
        <v>0</v>
      </c>
      <c r="M276" s="33">
        <f t="shared" si="42"/>
        <v>0</v>
      </c>
      <c r="N276" s="33">
        <f t="shared" si="42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3" ref="G280:N280">SUM(G282)</f>
        <v>0</v>
      </c>
      <c r="H280" s="33">
        <f t="shared" si="43"/>
        <v>0</v>
      </c>
      <c r="I280" s="33">
        <f t="shared" si="43"/>
        <v>0</v>
      </c>
      <c r="J280" s="33">
        <f t="shared" si="43"/>
        <v>0</v>
      </c>
      <c r="K280" s="33">
        <f t="shared" si="43"/>
        <v>0</v>
      </c>
      <c r="L280" s="33">
        <f t="shared" si="43"/>
        <v>0</v>
      </c>
      <c r="M280" s="33">
        <f t="shared" si="43"/>
        <v>0</v>
      </c>
      <c r="N280" s="33">
        <f t="shared" si="43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300</v>
      </c>
      <c r="G283" s="33">
        <f>SUM(G285)</f>
        <v>300</v>
      </c>
      <c r="H283" s="33">
        <f>SUM(H285)</f>
        <v>0</v>
      </c>
      <c r="I283" s="33">
        <f aca="true" t="shared" si="44" ref="I283:N283">SUM(I285)</f>
        <v>300</v>
      </c>
      <c r="J283" s="33">
        <f t="shared" si="44"/>
        <v>300</v>
      </c>
      <c r="K283" s="33">
        <f t="shared" si="44"/>
        <v>0</v>
      </c>
      <c r="L283" s="33">
        <f t="shared" si="44"/>
        <v>120</v>
      </c>
      <c r="M283" s="33">
        <f t="shared" si="44"/>
        <v>120</v>
      </c>
      <c r="N283" s="33">
        <f t="shared" si="44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300</v>
      </c>
      <c r="G285" s="14">
        <v>300</v>
      </c>
      <c r="H285" s="14" t="s">
        <v>20</v>
      </c>
      <c r="I285" s="14">
        <f>SUM(J285:K285)</f>
        <v>300</v>
      </c>
      <c r="J285" s="14">
        <v>300</v>
      </c>
      <c r="K285" s="14" t="s">
        <v>20</v>
      </c>
      <c r="L285" s="14">
        <f>SUM(M285:N285)</f>
        <v>120</v>
      </c>
      <c r="M285" s="14">
        <v>120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1600</v>
      </c>
      <c r="G286" s="33">
        <f aca="true" t="shared" si="45" ref="G286:N286">SUM(G288)</f>
        <v>1600</v>
      </c>
      <c r="H286" s="33">
        <f t="shared" si="45"/>
        <v>0</v>
      </c>
      <c r="I286" s="33">
        <f t="shared" si="45"/>
        <v>1600</v>
      </c>
      <c r="J286" s="33">
        <f t="shared" si="45"/>
        <v>1600</v>
      </c>
      <c r="K286" s="33">
        <f t="shared" si="45"/>
        <v>0</v>
      </c>
      <c r="L286" s="33">
        <f t="shared" si="45"/>
        <v>980</v>
      </c>
      <c r="M286" s="33">
        <f t="shared" si="45"/>
        <v>980</v>
      </c>
      <c r="N286" s="33">
        <f t="shared" si="45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1600</v>
      </c>
      <c r="G288" s="14">
        <v>1600</v>
      </c>
      <c r="H288" s="14" t="s">
        <v>20</v>
      </c>
      <c r="I288" s="14">
        <f>SUM(J288:K288)</f>
        <v>1600</v>
      </c>
      <c r="J288" s="14">
        <v>1600</v>
      </c>
      <c r="K288" s="14" t="s">
        <v>20</v>
      </c>
      <c r="L288" s="14">
        <f>SUM(M288:N288)</f>
        <v>980</v>
      </c>
      <c r="M288" s="14">
        <v>980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6" ref="G289:N289">SUM(G291)</f>
        <v>0</v>
      </c>
      <c r="H289" s="33">
        <f t="shared" si="46"/>
        <v>0</v>
      </c>
      <c r="I289" s="33">
        <f t="shared" si="46"/>
        <v>0</v>
      </c>
      <c r="J289" s="33">
        <f t="shared" si="46"/>
        <v>0</v>
      </c>
      <c r="K289" s="33">
        <f t="shared" si="46"/>
        <v>0</v>
      </c>
      <c r="L289" s="33">
        <f t="shared" si="46"/>
        <v>0</v>
      </c>
      <c r="M289" s="33">
        <f t="shared" si="46"/>
        <v>0</v>
      </c>
      <c r="N289" s="33">
        <f t="shared" si="46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7" ref="F292:N292">SUM(F294)</f>
        <v>0</v>
      </c>
      <c r="G292" s="33">
        <f t="shared" si="47"/>
        <v>0</v>
      </c>
      <c r="H292" s="33">
        <f t="shared" si="47"/>
        <v>0</v>
      </c>
      <c r="I292" s="33">
        <f t="shared" si="47"/>
        <v>0</v>
      </c>
      <c r="J292" s="33">
        <f t="shared" si="47"/>
        <v>0</v>
      </c>
      <c r="K292" s="33">
        <f t="shared" si="47"/>
        <v>0</v>
      </c>
      <c r="L292" s="33">
        <f t="shared" si="47"/>
        <v>0</v>
      </c>
      <c r="M292" s="33">
        <f t="shared" si="47"/>
        <v>0</v>
      </c>
      <c r="N292" s="33">
        <f t="shared" si="47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1530</v>
      </c>
      <c r="G295" s="33">
        <f>SUM(G297)</f>
        <v>1530</v>
      </c>
      <c r="H295" s="33">
        <f aca="true" t="shared" si="48" ref="H295:N295">SUM(H297)</f>
        <v>0</v>
      </c>
      <c r="I295" s="33">
        <f t="shared" si="48"/>
        <v>2862.4</v>
      </c>
      <c r="J295" s="33">
        <f t="shared" si="48"/>
        <v>2862.4</v>
      </c>
      <c r="K295" s="33">
        <f t="shared" si="48"/>
        <v>0</v>
      </c>
      <c r="L295" s="33">
        <f t="shared" si="48"/>
        <v>1624</v>
      </c>
      <c r="M295" s="33">
        <f t="shared" si="48"/>
        <v>1624</v>
      </c>
      <c r="N295" s="33">
        <f t="shared" si="48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1530</v>
      </c>
      <c r="G297" s="14">
        <v>1530</v>
      </c>
      <c r="H297" s="14" t="s">
        <v>20</v>
      </c>
      <c r="I297" s="14">
        <f>SUM(J297)</f>
        <v>2862.4</v>
      </c>
      <c r="J297" s="14">
        <v>2862.4</v>
      </c>
      <c r="K297" s="14" t="s">
        <v>20</v>
      </c>
      <c r="L297" s="14">
        <f>SUM(M297:N297)</f>
        <v>1624</v>
      </c>
      <c r="M297" s="14">
        <v>1624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9" ref="H298:N298">SUM(H300)</f>
        <v>0</v>
      </c>
      <c r="I298" s="33">
        <f t="shared" si="49"/>
        <v>0</v>
      </c>
      <c r="J298" s="33">
        <f t="shared" si="49"/>
        <v>0</v>
      </c>
      <c r="K298" s="33">
        <f t="shared" si="49"/>
        <v>0</v>
      </c>
      <c r="L298" s="33">
        <f t="shared" si="49"/>
        <v>0</v>
      </c>
      <c r="M298" s="33">
        <f t="shared" si="49"/>
        <v>0</v>
      </c>
      <c r="N298" s="33">
        <f t="shared" si="49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50" ref="G302:N302">SUM(G304)</f>
        <v>0</v>
      </c>
      <c r="H302" s="33">
        <f t="shared" si="50"/>
        <v>0</v>
      </c>
      <c r="I302" s="33">
        <f t="shared" si="50"/>
        <v>0</v>
      </c>
      <c r="J302" s="33">
        <f t="shared" si="50"/>
        <v>0</v>
      </c>
      <c r="K302" s="33">
        <f t="shared" si="50"/>
        <v>0</v>
      </c>
      <c r="L302" s="33">
        <f t="shared" si="50"/>
        <v>0</v>
      </c>
      <c r="M302" s="33">
        <f t="shared" si="50"/>
        <v>0</v>
      </c>
      <c r="N302" s="33">
        <f t="shared" si="50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12395.100000000002</v>
      </c>
      <c r="G306" s="33">
        <f>SUM(G308)</f>
        <v>26965.4</v>
      </c>
      <c r="H306" s="33">
        <f>SUM(H308)</f>
        <v>0</v>
      </c>
      <c r="I306" s="33">
        <f>SUM(I310)</f>
        <v>19729</v>
      </c>
      <c r="J306" s="33">
        <f>SUM(J308)</f>
        <v>19729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51" ref="F308:K308">SUM(F310)</f>
        <v>12395.100000000002</v>
      </c>
      <c r="G308" s="33">
        <f t="shared" si="51"/>
        <v>26965.4</v>
      </c>
      <c r="H308" s="33">
        <f t="shared" si="51"/>
        <v>0</v>
      </c>
      <c r="I308" s="33">
        <f t="shared" si="51"/>
        <v>19729</v>
      </c>
      <c r="J308" s="33">
        <f t="shared" si="51"/>
        <v>19729</v>
      </c>
      <c r="K308" s="33">
        <f t="shared" si="51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SUM(G310:H310)-Եկամուտներ!F96</f>
        <v>12395.100000000002</v>
      </c>
      <c r="G310" s="14">
        <v>26965.4</v>
      </c>
      <c r="H310" s="14">
        <v>0</v>
      </c>
      <c r="I310" s="14">
        <f>SUM(J310:K310)-Եկամուտներ!I96</f>
        <v>19729</v>
      </c>
      <c r="J310" s="14">
        <v>19729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</mergeCells>
  <printOptions/>
  <pageMargins left="0.5118110236220472" right="0.1968503937007874" top="0.7480314960629921" bottom="0.7480314960629921" header="0.31496062992125984" footer="0.31496062992125984"/>
  <pageSetup firstPageNumber="5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98">
      <selection activeCell="B230" sqref="B230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12" width="9.7109375" style="4" customWidth="1"/>
  </cols>
  <sheetData>
    <row r="1" spans="1:12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5" customFormat="1" ht="19.5" customHeight="1">
      <c r="A3" s="74" t="s">
        <v>275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5" customFormat="1" ht="19.5" customHeight="1">
      <c r="A4" s="74" t="s">
        <v>528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89" t="s">
        <v>7</v>
      </c>
      <c r="B6" s="89" t="s">
        <v>342</v>
      </c>
      <c r="C6" s="89"/>
      <c r="D6" s="89" t="s">
        <v>39</v>
      </c>
      <c r="E6" s="89"/>
      <c r="F6" s="89"/>
      <c r="G6" s="89" t="s">
        <v>40</v>
      </c>
      <c r="H6" s="89"/>
      <c r="I6" s="89"/>
      <c r="J6" s="90" t="s">
        <v>41</v>
      </c>
      <c r="K6" s="90"/>
      <c r="L6" s="90"/>
    </row>
    <row r="7" spans="1:12" s="34" customFormat="1" ht="15.75" customHeight="1">
      <c r="A7" s="89"/>
      <c r="B7" s="89"/>
      <c r="C7" s="89"/>
      <c r="D7" s="36" t="s">
        <v>103</v>
      </c>
      <c r="E7" s="90" t="s">
        <v>36</v>
      </c>
      <c r="F7" s="90"/>
      <c r="G7" s="36" t="s">
        <v>103</v>
      </c>
      <c r="H7" s="90" t="s">
        <v>36</v>
      </c>
      <c r="I7" s="90"/>
      <c r="J7" s="36" t="s">
        <v>103</v>
      </c>
      <c r="K7" s="90" t="s">
        <v>36</v>
      </c>
      <c r="L7" s="90"/>
    </row>
    <row r="8" spans="1:12" s="34" customFormat="1" ht="27">
      <c r="A8" s="89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4" t="s">
        <v>464</v>
      </c>
      <c r="C10" s="38" t="s">
        <v>34</v>
      </c>
      <c r="D10" s="14">
        <f>SUM(D12,D166,D201)</f>
        <v>314985.14300000004</v>
      </c>
      <c r="E10" s="14">
        <f aca="true" t="shared" si="0" ref="E10:L10">SUM(E12,E166,E201)</f>
        <v>262850.10000000003</v>
      </c>
      <c r="F10" s="14">
        <f t="shared" si="0"/>
        <v>66555.343</v>
      </c>
      <c r="G10" s="14">
        <f t="shared" si="0"/>
        <v>339831.832</v>
      </c>
      <c r="H10" s="14">
        <f t="shared" si="0"/>
        <v>287846.83</v>
      </c>
      <c r="I10" s="14">
        <f t="shared" si="0"/>
        <v>51985.00199999999</v>
      </c>
      <c r="J10" s="14">
        <f t="shared" si="0"/>
        <v>228373.27300000004</v>
      </c>
      <c r="K10" s="14">
        <f>SUM(K12,K166,K201)</f>
        <v>237842.347</v>
      </c>
      <c r="L10" s="14">
        <f t="shared" si="0"/>
        <v>-9469.073999999993</v>
      </c>
      <c r="N10" s="71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4" t="s">
        <v>466</v>
      </c>
      <c r="C12" s="38" t="s">
        <v>34</v>
      </c>
      <c r="D12" s="14">
        <f>SUM(D14,D27,D70,D85,D95,D122,D137,)</f>
        <v>248429.80000000002</v>
      </c>
      <c r="E12" s="14">
        <f aca="true" t="shared" si="1" ref="E12:L12">SUM(E14,E27,E70,E85,E95,E122,E137,)</f>
        <v>262850.10000000003</v>
      </c>
      <c r="F12" s="14">
        <f t="shared" si="1"/>
        <v>0</v>
      </c>
      <c r="G12" s="14">
        <f t="shared" si="1"/>
        <v>287846.83</v>
      </c>
      <c r="H12" s="14">
        <f t="shared" si="1"/>
        <v>287846.83</v>
      </c>
      <c r="I12" s="14">
        <f t="shared" si="1"/>
        <v>0</v>
      </c>
      <c r="J12" s="14">
        <f t="shared" si="1"/>
        <v>237842.347</v>
      </c>
      <c r="K12" s="14">
        <f>SUM(K14,K27,K70,K85,K95,K122,K137,)</f>
        <v>237842.347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89555.29999999999</v>
      </c>
      <c r="E14" s="14">
        <f>SUM(E16,E21,E24)</f>
        <v>89555.29999999999</v>
      </c>
      <c r="F14" s="14">
        <f>SUM(F16)</f>
        <v>0</v>
      </c>
      <c r="G14" s="14">
        <f>SUM(G16,G21,G24)</f>
        <v>91286.03</v>
      </c>
      <c r="H14" s="14">
        <f>SUM(H16,H21,H24)</f>
        <v>91286.03</v>
      </c>
      <c r="I14" s="14">
        <f>SUM(I16,I21,I24)</f>
        <v>0</v>
      </c>
      <c r="J14" s="14">
        <f>SUM(J16,J21,J24)</f>
        <v>83532.683</v>
      </c>
      <c r="K14" s="14">
        <f>SUM(K16,K21,K24)</f>
        <v>83532.683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7" t="s">
        <v>498</v>
      </c>
      <c r="C16" s="38" t="s">
        <v>34</v>
      </c>
      <c r="D16" s="14">
        <f>SUM(D18:D20)</f>
        <v>89555.29999999999</v>
      </c>
      <c r="E16" s="14">
        <f>SUM(E18:E20)</f>
        <v>89555.29999999999</v>
      </c>
      <c r="F16" s="14" t="s">
        <v>45</v>
      </c>
      <c r="G16" s="14">
        <f>SUM(G18:G20)</f>
        <v>91286.03</v>
      </c>
      <c r="H16" s="14">
        <f>SUM(H18:H20)</f>
        <v>91286.03</v>
      </c>
      <c r="I16" s="14" t="s">
        <v>45</v>
      </c>
      <c r="J16" s="14">
        <f>SUM(J18:J20)</f>
        <v>83532.683</v>
      </c>
      <c r="K16" s="14">
        <f>SUM(K18:K20)</f>
        <v>83532.683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79119.4</v>
      </c>
      <c r="E18" s="14">
        <v>79119.4</v>
      </c>
      <c r="F18" s="14" t="s">
        <v>276</v>
      </c>
      <c r="G18" s="14">
        <f>SUM(H18:I18)</f>
        <v>79600.13</v>
      </c>
      <c r="H18" s="14">
        <v>79600.13</v>
      </c>
      <c r="I18" s="14" t="s">
        <v>276</v>
      </c>
      <c r="J18" s="14">
        <f>SUM(K18:L18)</f>
        <v>76439.013</v>
      </c>
      <c r="K18" s="14">
        <v>76439.013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10435.9</v>
      </c>
      <c r="E19" s="14">
        <v>10435.9</v>
      </c>
      <c r="F19" s="14" t="s">
        <v>276</v>
      </c>
      <c r="G19" s="14">
        <f>SUM(H19:I19)</f>
        <v>11685.9</v>
      </c>
      <c r="H19" s="14">
        <v>11685.9</v>
      </c>
      <c r="I19" s="14" t="s">
        <v>276</v>
      </c>
      <c r="J19" s="14">
        <f>SUM(K19:L19)</f>
        <v>7093.67</v>
      </c>
      <c r="K19" s="14">
        <v>7093.67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47983.6</v>
      </c>
      <c r="E27" s="14">
        <f>SUM(E29,E38,E43,E53,E56,E60,)</f>
        <v>47833.6</v>
      </c>
      <c r="F27" s="14" t="s">
        <v>45</v>
      </c>
      <c r="G27" s="14">
        <f>SUM(G29,G38,G43,G53,G56,G60)</f>
        <v>65845.59999999999</v>
      </c>
      <c r="H27" s="14">
        <f>SUM(H29,H38,H43,H53,H56,H60)</f>
        <v>65845.59999999999</v>
      </c>
      <c r="I27" s="14"/>
      <c r="J27" s="14">
        <f>SUM(J29,J38,J43,J53,J56,J60,)</f>
        <v>56551.854</v>
      </c>
      <c r="K27" s="14">
        <f>SUM(K29,K38,K43,K53,K56,K60,)</f>
        <v>56551.854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20410.3</v>
      </c>
      <c r="E29" s="14">
        <f>SUM(E31:E37)</f>
        <v>20410.3</v>
      </c>
      <c r="F29" s="14" t="s">
        <v>276</v>
      </c>
      <c r="G29" s="14">
        <f>SUM(G31:G37)</f>
        <v>34826.299999999996</v>
      </c>
      <c r="H29" s="14">
        <f>SUM(H31:H37)</f>
        <v>34826.299999999996</v>
      </c>
      <c r="I29" s="14" t="s">
        <v>276</v>
      </c>
      <c r="J29" s="14">
        <f>SUM(J31:J37)</f>
        <v>32934.301999999996</v>
      </c>
      <c r="K29" s="14">
        <f>SUM(K31:K37)</f>
        <v>32934.301999999996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290</v>
      </c>
      <c r="E31" s="14">
        <v>290</v>
      </c>
      <c r="F31" s="14" t="s">
        <v>276</v>
      </c>
      <c r="G31" s="14">
        <f>SUM(H31:I31)</f>
        <v>311</v>
      </c>
      <c r="H31" s="14">
        <v>311</v>
      </c>
      <c r="I31" s="14" t="s">
        <v>276</v>
      </c>
      <c r="J31" s="14">
        <f>SUM(K31:L31)</f>
        <v>122.2</v>
      </c>
      <c r="K31" s="14">
        <v>122.2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15894.7</v>
      </c>
      <c r="E32" s="14">
        <v>15894.7</v>
      </c>
      <c r="F32" s="14" t="s">
        <v>276</v>
      </c>
      <c r="G32" s="14">
        <f aca="true" t="shared" si="4" ref="G32:G37">SUM(H32:I32)</f>
        <v>29879.7</v>
      </c>
      <c r="H32" s="14">
        <v>29879.7</v>
      </c>
      <c r="I32" s="14" t="s">
        <v>276</v>
      </c>
      <c r="J32" s="14">
        <f aca="true" t="shared" si="5" ref="J32:J37">SUM(K32:L32)</f>
        <v>28610.849</v>
      </c>
      <c r="K32" s="14">
        <v>28610.849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2555</v>
      </c>
      <c r="E33" s="14">
        <v>2555</v>
      </c>
      <c r="F33" s="14" t="s">
        <v>276</v>
      </c>
      <c r="G33" s="14">
        <f t="shared" si="4"/>
        <v>2945</v>
      </c>
      <c r="H33" s="14">
        <v>2945</v>
      </c>
      <c r="I33" s="14" t="s">
        <v>276</v>
      </c>
      <c r="J33" s="14">
        <f t="shared" si="5"/>
        <v>2933.15</v>
      </c>
      <c r="K33" s="14">
        <v>2933.15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1119.6</v>
      </c>
      <c r="E34" s="14">
        <v>1119.6</v>
      </c>
      <c r="F34" s="14" t="s">
        <v>276</v>
      </c>
      <c r="G34" s="14">
        <f>SUM(H34:I34)</f>
        <v>1119.6</v>
      </c>
      <c r="H34" s="14">
        <v>1119.6</v>
      </c>
      <c r="I34" s="14" t="s">
        <v>276</v>
      </c>
      <c r="J34" s="14">
        <f t="shared" si="5"/>
        <v>876.353</v>
      </c>
      <c r="K34" s="14">
        <v>876.353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221</v>
      </c>
      <c r="E35" s="14">
        <v>221</v>
      </c>
      <c r="F35" s="14" t="s">
        <v>276</v>
      </c>
      <c r="G35" s="14">
        <f t="shared" si="4"/>
        <v>221</v>
      </c>
      <c r="H35" s="14">
        <v>221</v>
      </c>
      <c r="I35" s="14" t="s">
        <v>276</v>
      </c>
      <c r="J35" s="14">
        <f t="shared" si="5"/>
        <v>206</v>
      </c>
      <c r="K35" s="14">
        <v>206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330</v>
      </c>
      <c r="E36" s="14">
        <v>330</v>
      </c>
      <c r="F36" s="14" t="s">
        <v>276</v>
      </c>
      <c r="G36" s="14">
        <f t="shared" si="4"/>
        <v>350</v>
      </c>
      <c r="H36" s="14">
        <v>350</v>
      </c>
      <c r="I36" s="14" t="s">
        <v>276</v>
      </c>
      <c r="J36" s="14">
        <f t="shared" si="5"/>
        <v>185.75</v>
      </c>
      <c r="K36" s="14">
        <v>185.75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9450.8</v>
      </c>
      <c r="E43" s="14">
        <f>SUM(E45:E52)</f>
        <v>9450.8</v>
      </c>
      <c r="F43" s="14" t="s">
        <v>276</v>
      </c>
      <c r="G43" s="14">
        <f>SUM(G45:G52)</f>
        <v>8544.8</v>
      </c>
      <c r="H43" s="14">
        <f>SUM(H45:H52)</f>
        <v>8544.8</v>
      </c>
      <c r="I43" s="14" t="s">
        <v>276</v>
      </c>
      <c r="J43" s="14">
        <f>SUM(J45:J52)</f>
        <v>4632.549999999999</v>
      </c>
      <c r="K43" s="14">
        <f>SUM(K45:K52)</f>
        <v>4632.549999999999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550</v>
      </c>
      <c r="E45" s="14">
        <v>550</v>
      </c>
      <c r="F45" s="14" t="s">
        <v>276</v>
      </c>
      <c r="G45" s="14">
        <f>SUM(H45:I45)</f>
        <v>550</v>
      </c>
      <c r="H45" s="14">
        <v>550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1440.8</v>
      </c>
      <c r="E46" s="14">
        <v>1440.8</v>
      </c>
      <c r="F46" s="14" t="s">
        <v>276</v>
      </c>
      <c r="G46" s="14">
        <f aca="true" t="shared" si="7" ref="G46:G51">SUM(H46:I46)</f>
        <v>1440.8</v>
      </c>
      <c r="H46" s="14">
        <v>1440.8</v>
      </c>
      <c r="I46" s="14" t="s">
        <v>276</v>
      </c>
      <c r="J46" s="14">
        <f aca="true" t="shared" si="8" ref="J46:J52">SUM(K46:L46)</f>
        <v>955.6</v>
      </c>
      <c r="K46" s="14">
        <v>955.6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350</v>
      </c>
      <c r="E47" s="14">
        <v>350</v>
      </c>
      <c r="F47" s="14" t="s">
        <v>276</v>
      </c>
      <c r="G47" s="14">
        <f t="shared" si="7"/>
        <v>470</v>
      </c>
      <c r="H47" s="14">
        <v>470</v>
      </c>
      <c r="I47" s="14" t="s">
        <v>276</v>
      </c>
      <c r="J47" s="14">
        <f t="shared" si="8"/>
        <v>85</v>
      </c>
      <c r="K47" s="14">
        <v>85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490</v>
      </c>
      <c r="E48" s="14">
        <v>490</v>
      </c>
      <c r="F48" s="14" t="s">
        <v>276</v>
      </c>
      <c r="G48" s="14">
        <f t="shared" si="7"/>
        <v>490</v>
      </c>
      <c r="H48" s="14">
        <v>490</v>
      </c>
      <c r="I48" s="14" t="s">
        <v>276</v>
      </c>
      <c r="J48" s="14">
        <f t="shared" si="8"/>
        <v>254.3</v>
      </c>
      <c r="K48" s="14">
        <v>254.3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 t="shared" si="6"/>
        <v>3080</v>
      </c>
      <c r="E49" s="14">
        <v>3080</v>
      </c>
      <c r="F49" s="14" t="s">
        <v>276</v>
      </c>
      <c r="G49" s="14">
        <f t="shared" si="7"/>
        <v>2280</v>
      </c>
      <c r="H49" s="14">
        <v>2280</v>
      </c>
      <c r="I49" s="14" t="s">
        <v>276</v>
      </c>
      <c r="J49" s="14">
        <f t="shared" si="8"/>
        <v>1795</v>
      </c>
      <c r="K49" s="14">
        <v>1795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150</v>
      </c>
      <c r="E51" s="14">
        <v>150</v>
      </c>
      <c r="F51" s="14" t="s">
        <v>276</v>
      </c>
      <c r="G51" s="14">
        <f t="shared" si="7"/>
        <v>150</v>
      </c>
      <c r="H51" s="14">
        <v>150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3390</v>
      </c>
      <c r="E52" s="14">
        <v>3390</v>
      </c>
      <c r="F52" s="14" t="s">
        <v>276</v>
      </c>
      <c r="G52" s="14">
        <f>H52</f>
        <v>3164</v>
      </c>
      <c r="H52" s="14">
        <v>3164</v>
      </c>
      <c r="I52" s="14" t="s">
        <v>276</v>
      </c>
      <c r="J52" s="14">
        <f t="shared" si="8"/>
        <v>1542.65</v>
      </c>
      <c r="K52" s="14">
        <v>1542.65</v>
      </c>
      <c r="L52" s="14" t="s">
        <v>276</v>
      </c>
    </row>
    <row r="53" spans="1:12" ht="16.5" customHeight="1">
      <c r="A53" s="7">
        <v>4240</v>
      </c>
      <c r="B53" s="8" t="s">
        <v>356</v>
      </c>
      <c r="C53" s="38" t="s">
        <v>34</v>
      </c>
      <c r="D53" s="14">
        <f>SUM(D55)</f>
        <v>2452.5</v>
      </c>
      <c r="E53" s="14">
        <f>SUM(E55)</f>
        <v>2452.5</v>
      </c>
      <c r="F53" s="14" t="s">
        <v>276</v>
      </c>
      <c r="G53" s="14">
        <f>SUM(G55)</f>
        <v>3508.5</v>
      </c>
      <c r="H53" s="14">
        <f>SUM(H55)</f>
        <v>3508.5</v>
      </c>
      <c r="I53" s="14" t="s">
        <v>276</v>
      </c>
      <c r="J53" s="14">
        <f>SUM(J55)</f>
        <v>1945.013</v>
      </c>
      <c r="K53" s="14">
        <f>SUM(K55)</f>
        <v>1945.013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2452.5</v>
      </c>
      <c r="E55" s="14">
        <v>2452.5</v>
      </c>
      <c r="F55" s="14" t="s">
        <v>276</v>
      </c>
      <c r="G55" s="14">
        <f>SUM(H55:I55)</f>
        <v>3508.5</v>
      </c>
      <c r="H55" s="14">
        <v>3508.5</v>
      </c>
      <c r="I55" s="14" t="s">
        <v>276</v>
      </c>
      <c r="J55" s="14">
        <f>SUM(K55:L55)</f>
        <v>1945.013</v>
      </c>
      <c r="K55" s="14">
        <v>1945.013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7620</v>
      </c>
      <c r="E56" s="14">
        <f>SUM(E58:E59)</f>
        <v>7620</v>
      </c>
      <c r="F56" s="14" t="s">
        <v>276</v>
      </c>
      <c r="G56" s="14">
        <f>SUM(G58:G59)</f>
        <v>10530</v>
      </c>
      <c r="H56" s="14">
        <f>SUM(H58:H59)</f>
        <v>10530</v>
      </c>
      <c r="I56" s="14" t="s">
        <v>276</v>
      </c>
      <c r="J56" s="14">
        <f>SUM(J58:J59)</f>
        <v>9273.875</v>
      </c>
      <c r="K56" s="14">
        <f>SUM(K58:K59)</f>
        <v>9273.875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5200</v>
      </c>
      <c r="E58" s="14">
        <v>5200</v>
      </c>
      <c r="F58" s="14" t="s">
        <v>276</v>
      </c>
      <c r="G58" s="14">
        <f>SUM(H58:I58)</f>
        <v>7780</v>
      </c>
      <c r="H58" s="14">
        <v>7780</v>
      </c>
      <c r="I58" s="14" t="s">
        <v>276</v>
      </c>
      <c r="J58" s="14">
        <f>SUM(K58:L58)</f>
        <v>7142.737</v>
      </c>
      <c r="K58" s="14">
        <v>7142.737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2420</v>
      </c>
      <c r="E59" s="14">
        <v>2420</v>
      </c>
      <c r="F59" s="14" t="s">
        <v>276</v>
      </c>
      <c r="G59" s="14">
        <f>SUM(H59:I59)</f>
        <v>2750</v>
      </c>
      <c r="H59" s="14">
        <v>2750</v>
      </c>
      <c r="I59" s="14" t="s">
        <v>276</v>
      </c>
      <c r="J59" s="14">
        <f>SUM(K59:L59)</f>
        <v>2131.138</v>
      </c>
      <c r="K59" s="14">
        <v>2131.138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8050</v>
      </c>
      <c r="E60" s="14">
        <f>SUM(E62,E65,E68:E69)</f>
        <v>7900</v>
      </c>
      <c r="F60" s="14" t="s">
        <v>276</v>
      </c>
      <c r="G60" s="14">
        <f>SUM(G62:G69)</f>
        <v>8436</v>
      </c>
      <c r="H60" s="14">
        <f>SUM(H62:H69)</f>
        <v>8436</v>
      </c>
      <c r="I60" s="14" t="s">
        <v>276</v>
      </c>
      <c r="J60" s="14">
        <f>SUM(J62:J69)</f>
        <v>7766.114</v>
      </c>
      <c r="K60" s="14">
        <f>SUM(K62:K69)</f>
        <v>7766.114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2730</v>
      </c>
      <c r="E62" s="14">
        <v>2730</v>
      </c>
      <c r="F62" s="14" t="s">
        <v>276</v>
      </c>
      <c r="G62" s="14">
        <f>SUM(H62:I62)</f>
        <v>2730</v>
      </c>
      <c r="H62" s="14">
        <v>2730</v>
      </c>
      <c r="I62" s="14" t="s">
        <v>276</v>
      </c>
      <c r="J62" s="14">
        <f>SUM(K62:L62)</f>
        <v>2471.884</v>
      </c>
      <c r="K62" s="14">
        <v>2471.884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150</v>
      </c>
      <c r="E63" s="14">
        <v>150</v>
      </c>
      <c r="F63" s="14" t="s">
        <v>276</v>
      </c>
      <c r="G63" s="14">
        <f aca="true" t="shared" si="10" ref="G63:G69">SUM(H63:I63)</f>
        <v>150</v>
      </c>
      <c r="H63" s="14">
        <v>150</v>
      </c>
      <c r="I63" s="14" t="s">
        <v>276</v>
      </c>
      <c r="J63" s="14">
        <f aca="true" t="shared" si="11" ref="J63:J68">SUM(K63:L63)</f>
        <v>150</v>
      </c>
      <c r="K63" s="14">
        <v>150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3050</v>
      </c>
      <c r="E65" s="14">
        <v>3050</v>
      </c>
      <c r="F65" s="14" t="s">
        <v>276</v>
      </c>
      <c r="G65" s="14">
        <f t="shared" si="10"/>
        <v>3250</v>
      </c>
      <c r="H65" s="14">
        <v>3250</v>
      </c>
      <c r="I65" s="14" t="s">
        <v>276</v>
      </c>
      <c r="J65" s="14">
        <f t="shared" si="11"/>
        <v>3125.4</v>
      </c>
      <c r="K65" s="14">
        <v>3125.4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 t="shared" si="9"/>
        <v>720</v>
      </c>
      <c r="E68" s="14">
        <v>720</v>
      </c>
      <c r="F68" s="14" t="s">
        <v>276</v>
      </c>
      <c r="G68" s="14">
        <f t="shared" si="10"/>
        <v>916</v>
      </c>
      <c r="H68" s="14">
        <v>916</v>
      </c>
      <c r="I68" s="14" t="s">
        <v>276</v>
      </c>
      <c r="J68" s="14">
        <f t="shared" si="11"/>
        <v>807.08</v>
      </c>
      <c r="K68" s="14">
        <v>807.08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1400</v>
      </c>
      <c r="E69" s="14">
        <v>1400</v>
      </c>
      <c r="F69" s="14" t="s">
        <v>276</v>
      </c>
      <c r="G69" s="14">
        <f t="shared" si="10"/>
        <v>1390</v>
      </c>
      <c r="H69" s="14">
        <v>1390</v>
      </c>
      <c r="I69" s="14" t="s">
        <v>276</v>
      </c>
      <c r="J69" s="14">
        <f>SUM(K69:L69)</f>
        <v>1211.75</v>
      </c>
      <c r="K69" s="14">
        <v>1211.75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92515.8</v>
      </c>
      <c r="E85" s="33">
        <f>SUM(E87,E91)</f>
        <v>92515.8</v>
      </c>
      <c r="F85" s="33" t="s">
        <v>276</v>
      </c>
      <c r="G85" s="33">
        <f>SUM(G87,G91)</f>
        <v>99578.8</v>
      </c>
      <c r="H85" s="33">
        <f>SUM(H87,H91)</f>
        <v>99578.8</v>
      </c>
      <c r="I85" s="33" t="s">
        <v>276</v>
      </c>
      <c r="J85" s="33">
        <f>SUM(J87,J91)</f>
        <v>91278.88</v>
      </c>
      <c r="K85" s="33">
        <f>SUM(K87,K91)</f>
        <v>91278.88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368</v>
      </c>
      <c r="C87" s="38" t="s">
        <v>34</v>
      </c>
      <c r="D87" s="14">
        <f>SUM(D89:D90)</f>
        <v>92515.8</v>
      </c>
      <c r="E87" s="14">
        <f>SUM(E89:E90)</f>
        <v>92515.8</v>
      </c>
      <c r="F87" s="14" t="s">
        <v>276</v>
      </c>
      <c r="G87" s="14">
        <f>SUM(G89:G90)</f>
        <v>99578.8</v>
      </c>
      <c r="H87" s="14">
        <f>SUM(H89:H90)</f>
        <v>99578.8</v>
      </c>
      <c r="I87" s="14" t="s">
        <v>276</v>
      </c>
      <c r="J87" s="14">
        <f>SUM(J89)</f>
        <v>91278.88</v>
      </c>
      <c r="K87" s="14">
        <f>SUM(K89:K90)</f>
        <v>91278.88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92515.8</v>
      </c>
      <c r="E89" s="14">
        <v>92515.8</v>
      </c>
      <c r="F89" s="14" t="s">
        <v>276</v>
      </c>
      <c r="G89" s="14">
        <f>SUM(H89:I89)</f>
        <v>99578.8</v>
      </c>
      <c r="H89" s="14">
        <v>99578.8</v>
      </c>
      <c r="I89" s="14" t="s">
        <v>276</v>
      </c>
      <c r="J89" s="14">
        <f>SUM(K89:L89)</f>
        <v>91278.88</v>
      </c>
      <c r="K89" s="14">
        <v>91278.88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650</v>
      </c>
      <c r="E95" s="33">
        <f>SUM(E97,E101,E105,E113,)</f>
        <v>650</v>
      </c>
      <c r="F95" s="33" t="s">
        <v>276</v>
      </c>
      <c r="G95" s="33">
        <f>SUM(G97,G101,G105,G113)</f>
        <v>3770</v>
      </c>
      <c r="H95" s="33">
        <f>SUM(H97,H101,H105,H113)</f>
        <v>3770</v>
      </c>
      <c r="I95" s="33" t="s">
        <v>276</v>
      </c>
      <c r="J95" s="33">
        <f>SUM(J97,J101,J105,J113,)</f>
        <v>2930</v>
      </c>
      <c r="K95" s="33">
        <f>SUM(K97,K101,K105,K113)</f>
        <v>2930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650</v>
      </c>
      <c r="E105" s="14">
        <f>SUM(E107:E109)</f>
        <v>650</v>
      </c>
      <c r="F105" s="14" t="s">
        <v>276</v>
      </c>
      <c r="G105" s="14">
        <f>SUM(G107:G109)</f>
        <v>1250</v>
      </c>
      <c r="H105" s="14">
        <f>SUM(H107:H109)</f>
        <v>1250</v>
      </c>
      <c r="I105" s="14" t="s">
        <v>276</v>
      </c>
      <c r="J105" s="14">
        <f>SUM(J107:J109)</f>
        <v>650</v>
      </c>
      <c r="K105" s="14">
        <f>SUM(K107:K109)</f>
        <v>650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200</v>
      </c>
      <c r="E107" s="14">
        <v>200</v>
      </c>
      <c r="F107" s="14" t="s">
        <v>276</v>
      </c>
      <c r="G107" s="14">
        <f>SUM(H107:I107)</f>
        <v>200</v>
      </c>
      <c r="H107" s="14">
        <v>200</v>
      </c>
      <c r="I107" s="14" t="s">
        <v>276</v>
      </c>
      <c r="J107" s="14">
        <f>SUM(K107:L107)</f>
        <v>200</v>
      </c>
      <c r="K107" s="14">
        <v>200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200</v>
      </c>
      <c r="E108" s="14">
        <v>200</v>
      </c>
      <c r="F108" s="14" t="s">
        <v>276</v>
      </c>
      <c r="G108" s="14">
        <f>SUM(H108:I108)</f>
        <v>200</v>
      </c>
      <c r="H108" s="14">
        <v>200</v>
      </c>
      <c r="I108" s="14" t="s">
        <v>276</v>
      </c>
      <c r="J108" s="14">
        <f>SUM(K108:L108)</f>
        <v>200</v>
      </c>
      <c r="K108" s="14">
        <v>200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250</v>
      </c>
      <c r="E109" s="14">
        <f>SUM(E110:E112)</f>
        <v>250</v>
      </c>
      <c r="F109" s="14" t="s">
        <v>276</v>
      </c>
      <c r="G109" s="14">
        <f>SUM(G110:G112)</f>
        <v>850</v>
      </c>
      <c r="H109" s="14">
        <f>SUM(H110:H112)</f>
        <v>850</v>
      </c>
      <c r="I109" s="14" t="s">
        <v>276</v>
      </c>
      <c r="J109" s="14">
        <f>SUM(J110:J112)</f>
        <v>250</v>
      </c>
      <c r="K109" s="14">
        <f>K112</f>
        <v>250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250</v>
      </c>
      <c r="E112" s="14">
        <v>250</v>
      </c>
      <c r="F112" s="14" t="s">
        <v>276</v>
      </c>
      <c r="G112" s="14">
        <f>H112</f>
        <v>850</v>
      </c>
      <c r="H112" s="14">
        <v>850</v>
      </c>
      <c r="I112" s="14" t="s">
        <v>276</v>
      </c>
      <c r="J112" s="14">
        <f>SUM(K112:L112)</f>
        <v>250</v>
      </c>
      <c r="K112" s="14">
        <v>250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SUM(D115:D121)</f>
        <v>0</v>
      </c>
      <c r="E113" s="14">
        <f>SUM(E115:E121)</f>
        <v>0</v>
      </c>
      <c r="F113" s="14" t="s">
        <v>276</v>
      </c>
      <c r="G113" s="14">
        <f>SUM(G115:G121)</f>
        <v>2520</v>
      </c>
      <c r="H113" s="14">
        <f>SUM(H115:H121)</f>
        <v>2520</v>
      </c>
      <c r="I113" s="14" t="s">
        <v>276</v>
      </c>
      <c r="J113" s="14">
        <f>SUM(J115:J121)</f>
        <v>2280</v>
      </c>
      <c r="K113" s="14">
        <f>SUM(K115:K121)</f>
        <v>2280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523</v>
      </c>
      <c r="C115" s="38">
        <v>4655</v>
      </c>
      <c r="D115" s="14">
        <f>SUM(E115:F115)</f>
        <v>0</v>
      </c>
      <c r="E115" s="14">
        <v>0</v>
      </c>
      <c r="F115" s="14" t="s">
        <v>276</v>
      </c>
      <c r="G115" s="14">
        <f>SUM(H115:I115)</f>
        <v>2520</v>
      </c>
      <c r="H115" s="14">
        <v>2520</v>
      </c>
      <c r="I115" s="14" t="s">
        <v>276</v>
      </c>
      <c r="J115" s="14">
        <f>SUM(K115:L115)</f>
        <v>2280</v>
      </c>
      <c r="K115" s="14">
        <v>2280</v>
      </c>
      <c r="L115" s="14" t="s">
        <v>276</v>
      </c>
    </row>
    <row r="116" spans="1:12" ht="29.25" customHeight="1" hidden="1">
      <c r="A116" s="7">
        <v>4542</v>
      </c>
      <c r="B116" s="8" t="s">
        <v>471</v>
      </c>
      <c r="C116" s="38">
        <v>4656</v>
      </c>
      <c r="D116" s="14">
        <f>SUM(E116:F116)</f>
        <v>0</v>
      </c>
      <c r="E116" s="14"/>
      <c r="F116" s="14" t="s">
        <v>276</v>
      </c>
      <c r="G116" s="14">
        <f aca="true" t="shared" si="12" ref="G116:G121">SUM(H116:I116)</f>
        <v>0</v>
      </c>
      <c r="H116" s="14" t="s">
        <v>20</v>
      </c>
      <c r="I116" s="14" t="s">
        <v>276</v>
      </c>
      <c r="J116" s="14">
        <f>SUM(K116:L116)</f>
        <v>0</v>
      </c>
      <c r="K116" s="14" t="s">
        <v>20</v>
      </c>
      <c r="L116" s="14" t="s">
        <v>276</v>
      </c>
    </row>
    <row r="117" spans="1:12" ht="16.5" customHeight="1" hidden="1">
      <c r="A117" s="7">
        <v>4543</v>
      </c>
      <c r="B117" s="8" t="s">
        <v>378</v>
      </c>
      <c r="C117" s="38">
        <v>4657</v>
      </c>
      <c r="D117" s="14">
        <f>SUM(E117:F117)</f>
        <v>0</v>
      </c>
      <c r="E117" s="14"/>
      <c r="F117" s="14" t="s">
        <v>276</v>
      </c>
      <c r="G117" s="14">
        <f t="shared" si="12"/>
        <v>0</v>
      </c>
      <c r="H117" s="14"/>
      <c r="I117" s="14" t="s">
        <v>276</v>
      </c>
      <c r="J117" s="14">
        <f>SUM(K117:L117)</f>
        <v>0</v>
      </c>
      <c r="K117" s="14"/>
      <c r="L117" s="14" t="s">
        <v>276</v>
      </c>
    </row>
    <row r="118" spans="1:12" ht="16.5" customHeight="1" hidden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 hidden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 hidden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 hidden="1">
      <c r="A121" s="7">
        <v>4546</v>
      </c>
      <c r="B121" s="9" t="s">
        <v>307</v>
      </c>
      <c r="C121" s="38" t="s">
        <v>20</v>
      </c>
      <c r="D121" s="14">
        <f>SUM(E121:F121)</f>
        <v>0</v>
      </c>
      <c r="E121" s="14" t="s">
        <v>20</v>
      </c>
      <c r="F121" s="14" t="s">
        <v>276</v>
      </c>
      <c r="G121" s="14">
        <f t="shared" si="12"/>
        <v>0</v>
      </c>
      <c r="H121" s="14" t="s">
        <v>20</v>
      </c>
      <c r="I121" s="14" t="s">
        <v>276</v>
      </c>
      <c r="J121" s="14">
        <f>SUM(K121:L121)</f>
        <v>0</v>
      </c>
      <c r="K121" s="14" t="s">
        <v>20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4430</v>
      </c>
      <c r="E122" s="33">
        <f>SUM(E124,E128,E134)</f>
        <v>4430</v>
      </c>
      <c r="F122" s="33" t="s">
        <v>276</v>
      </c>
      <c r="G122" s="33">
        <f>SUM(G124,G128,G134)</f>
        <v>5362.4</v>
      </c>
      <c r="H122" s="33">
        <f>SUM(H124,H128,H134)</f>
        <v>5362.4</v>
      </c>
      <c r="I122" s="33" t="s">
        <v>276</v>
      </c>
      <c r="J122" s="33">
        <f>SUM(J124,J128,J134)</f>
        <v>2974</v>
      </c>
      <c r="K122" s="33">
        <f>SUM(K124,K128,K134)</f>
        <v>2974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4430</v>
      </c>
      <c r="E128" s="14">
        <f>SUM(E130:E133)</f>
        <v>4430</v>
      </c>
      <c r="F128" s="14" t="s">
        <v>276</v>
      </c>
      <c r="G128" s="14">
        <f>SUM(G130:G133)</f>
        <v>5362.4</v>
      </c>
      <c r="H128" s="14">
        <f>SUM(H130:H133)</f>
        <v>5362.4</v>
      </c>
      <c r="I128" s="14" t="s">
        <v>276</v>
      </c>
      <c r="J128" s="14">
        <f>SUM(J130:J133)</f>
        <v>2974</v>
      </c>
      <c r="K128" s="14">
        <f>SUM(K130:K133)</f>
        <v>2974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300</v>
      </c>
      <c r="E130" s="14">
        <v>300</v>
      </c>
      <c r="F130" s="14" t="s">
        <v>276</v>
      </c>
      <c r="G130" s="14">
        <f>SUM(H130:I130)</f>
        <v>300</v>
      </c>
      <c r="H130" s="14">
        <v>300</v>
      </c>
      <c r="I130" s="14" t="s">
        <v>276</v>
      </c>
      <c r="J130" s="14">
        <f>SUM(K130:L130)</f>
        <v>120</v>
      </c>
      <c r="K130" s="14">
        <v>120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4130</v>
      </c>
      <c r="E133" s="14">
        <v>4130</v>
      </c>
      <c r="F133" s="14" t="s">
        <v>276</v>
      </c>
      <c r="G133" s="14">
        <f>SUM(H133:I133)</f>
        <v>5062.4</v>
      </c>
      <c r="H133" s="14">
        <v>5062.4</v>
      </c>
      <c r="I133" s="14" t="s">
        <v>276</v>
      </c>
      <c r="J133" s="14">
        <f>SUM(K133:L133)</f>
        <v>2854</v>
      </c>
      <c r="K133" s="14">
        <v>2854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13295.100000000002</v>
      </c>
      <c r="E137" s="33">
        <f>SUM(E139,E143,E149,E152,E156,E159,E162)</f>
        <v>27865.4</v>
      </c>
      <c r="F137" s="33">
        <f>SUM(F139,F143,F149,F152,F156,F159,F162)</f>
        <v>0</v>
      </c>
      <c r="G137" s="33">
        <f>SUM(G139,G143,G149,G152,G156,G159,G162)</f>
        <v>22004</v>
      </c>
      <c r="H137" s="33">
        <f>SUM(H139,H143,H149,H152,H156,H162,H159)</f>
        <v>22004</v>
      </c>
      <c r="I137" s="33">
        <f>SUM(I139,I143,I149,I152,I156,I159,I162)</f>
        <v>0</v>
      </c>
      <c r="J137" s="33">
        <f>SUM(J139,J143,J149,J152,J156,J159,J162)</f>
        <v>574.9300000000001</v>
      </c>
      <c r="K137" s="33">
        <f>SUM(K139,K143,K149,K152,K159,K162)</f>
        <v>574.9300000000001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520</v>
      </c>
      <c r="E139" s="14">
        <f>SUM(E141:E142)</f>
        <v>520</v>
      </c>
      <c r="F139" s="14" t="s">
        <v>276</v>
      </c>
      <c r="G139" s="14">
        <f>SUM(G141:G142)</f>
        <v>520</v>
      </c>
      <c r="H139" s="14">
        <f>SUM(H141:H142)</f>
        <v>520</v>
      </c>
      <c r="I139" s="14" t="s">
        <v>276</v>
      </c>
      <c r="J139" s="14">
        <f>SUM(J141:J142)</f>
        <v>389.18</v>
      </c>
      <c r="K139" s="14">
        <f>SUM(K141:K142)</f>
        <v>389.18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520</v>
      </c>
      <c r="E142" s="14">
        <v>520</v>
      </c>
      <c r="F142" s="14" t="s">
        <v>276</v>
      </c>
      <c r="G142" s="14">
        <f>SUM(H142:I142)</f>
        <v>520</v>
      </c>
      <c r="H142" s="14">
        <v>520</v>
      </c>
      <c r="I142" s="14" t="s">
        <v>276</v>
      </c>
      <c r="J142" s="14">
        <f>SUM(K142:L142)</f>
        <v>389.18</v>
      </c>
      <c r="K142" s="14">
        <v>389.18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230</v>
      </c>
      <c r="E143" s="14">
        <f>SUM(E145:E148)</f>
        <v>230</v>
      </c>
      <c r="F143" s="14" t="s">
        <v>276</v>
      </c>
      <c r="G143" s="14">
        <f>SUM(G145:G148)</f>
        <v>605</v>
      </c>
      <c r="H143" s="14">
        <f>SUM(H145:H148)</f>
        <v>605</v>
      </c>
      <c r="I143" s="14" t="s">
        <v>276</v>
      </c>
      <c r="J143" s="14">
        <f>SUM(J145:J148)</f>
        <v>185.75</v>
      </c>
      <c r="K143" s="14">
        <f>SUM(K145:K148)</f>
        <v>185.75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230</v>
      </c>
      <c r="E147" s="14">
        <v>230</v>
      </c>
      <c r="F147" s="14" t="s">
        <v>276</v>
      </c>
      <c r="G147" s="14">
        <f>SUM(H147:I147)</f>
        <v>605</v>
      </c>
      <c r="H147" s="14">
        <v>605</v>
      </c>
      <c r="I147" s="14" t="s">
        <v>276</v>
      </c>
      <c r="J147" s="14">
        <f>SUM(K147:L147)</f>
        <v>185.75</v>
      </c>
      <c r="K147" s="14">
        <v>185.75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150</v>
      </c>
      <c r="E152" s="14">
        <f>SUM(E154:E155)</f>
        <v>150</v>
      </c>
      <c r="F152" s="14" t="s">
        <v>276</v>
      </c>
      <c r="G152" s="14">
        <f>SUM(G154:G155)</f>
        <v>1150</v>
      </c>
      <c r="H152" s="14">
        <f>SUM(H154:H155)</f>
        <v>1150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1000</v>
      </c>
      <c r="H154" s="14">
        <v>1000</v>
      </c>
      <c r="I154" s="14" t="s">
        <v>276</v>
      </c>
      <c r="J154" s="14">
        <f>SUM(K154:L154)</f>
        <v>0</v>
      </c>
      <c r="K154" s="14">
        <v>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150</v>
      </c>
      <c r="E155" s="14">
        <v>150</v>
      </c>
      <c r="F155" s="14" t="s">
        <v>276</v>
      </c>
      <c r="G155" s="14">
        <f>SUM(H155:I155)</f>
        <v>150</v>
      </c>
      <c r="H155" s="14">
        <v>150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12395.100000000002</v>
      </c>
      <c r="E162" s="14">
        <f t="shared" si="13"/>
        <v>26965.4</v>
      </c>
      <c r="F162" s="14">
        <f t="shared" si="13"/>
        <v>0</v>
      </c>
      <c r="G162" s="14">
        <f t="shared" si="13"/>
        <v>19729</v>
      </c>
      <c r="H162" s="14">
        <f t="shared" si="13"/>
        <v>19729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SUM(E164:F164)-Եկամուտներ!F96</f>
        <v>12395.100000000002</v>
      </c>
      <c r="E164" s="14">
        <v>26965.4</v>
      </c>
      <c r="F164" s="14">
        <v>0</v>
      </c>
      <c r="G164" s="14">
        <f>SUM(H164+I164-H165)</f>
        <v>19729</v>
      </c>
      <c r="H164" s="14">
        <v>19729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14570.3</v>
      </c>
      <c r="E165" s="14">
        <v>14570.3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88355.343</v>
      </c>
      <c r="E166" s="14" t="s">
        <v>45</v>
      </c>
      <c r="F166" s="14">
        <f>SUM(F168,F186,F192,F195)</f>
        <v>88355.343</v>
      </c>
      <c r="G166" s="14">
        <f>SUM(G168,G186,G192,G195)</f>
        <v>164321.993</v>
      </c>
      <c r="H166" s="14" t="s">
        <v>45</v>
      </c>
      <c r="I166" s="14">
        <f>SUM(I168,I186,I192,I195)</f>
        <v>164321.993</v>
      </c>
      <c r="J166" s="14">
        <f>SUM(J168,J186,J192,J195)</f>
        <v>126515.48000000001</v>
      </c>
      <c r="K166" s="14" t="s">
        <v>45</v>
      </c>
      <c r="L166" s="14">
        <f>SUM(L168,L186,L192,L195)</f>
        <v>126515.48000000001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87405.343</v>
      </c>
      <c r="E168" s="14" t="s">
        <v>276</v>
      </c>
      <c r="F168" s="14">
        <f>SUM(F170,F175,F180,)</f>
        <v>87405.343</v>
      </c>
      <c r="G168" s="14">
        <f>SUM(G170,G175,G180,)</f>
        <v>163371.993</v>
      </c>
      <c r="H168" s="14" t="s">
        <v>276</v>
      </c>
      <c r="I168" s="14">
        <f>SUM(I170,I175,I180)</f>
        <v>163371.993</v>
      </c>
      <c r="J168" s="14">
        <f>SUM(J170,J175,J180,)</f>
        <v>125565.48000000001</v>
      </c>
      <c r="K168" s="14" t="s">
        <v>276</v>
      </c>
      <c r="L168" s="14">
        <f>SUM(L170,L175,L180)</f>
        <v>125565.48000000001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74305.343</v>
      </c>
      <c r="E170" s="14" t="s">
        <v>45</v>
      </c>
      <c r="F170" s="14">
        <f aca="true" t="shared" si="14" ref="F170:L170">SUM(F172:F174)</f>
        <v>74305.343</v>
      </c>
      <c r="G170" s="14">
        <f t="shared" si="14"/>
        <v>150104.993</v>
      </c>
      <c r="H170" s="14">
        <f t="shared" si="14"/>
        <v>0</v>
      </c>
      <c r="I170" s="14">
        <f t="shared" si="14"/>
        <v>150104.993</v>
      </c>
      <c r="J170" s="14">
        <f t="shared" si="14"/>
        <v>114194.18000000001</v>
      </c>
      <c r="K170" s="14">
        <f t="shared" si="14"/>
        <v>0</v>
      </c>
      <c r="L170" s="14">
        <f t="shared" si="14"/>
        <v>114194.18000000001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51980</v>
      </c>
      <c r="E173" s="14" t="s">
        <v>276</v>
      </c>
      <c r="F173" s="14">
        <v>51980</v>
      </c>
      <c r="G173" s="14">
        <f>SUM(H173:I173)</f>
        <v>131531.33</v>
      </c>
      <c r="H173" s="14" t="s">
        <v>276</v>
      </c>
      <c r="I173" s="14">
        <v>131531.33</v>
      </c>
      <c r="J173" s="14">
        <f>SUM(K173:L173)</f>
        <v>96978.21</v>
      </c>
      <c r="K173" s="14" t="s">
        <v>276</v>
      </c>
      <c r="L173" s="14">
        <v>96978.21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22325.343</v>
      </c>
      <c r="E174" s="14" t="s">
        <v>276</v>
      </c>
      <c r="F174" s="14">
        <v>22325.343</v>
      </c>
      <c r="G174" s="14">
        <f>SUM(H174:I174)</f>
        <v>18573.663</v>
      </c>
      <c r="H174" s="14" t="s">
        <v>276</v>
      </c>
      <c r="I174" s="14">
        <v>18573.663</v>
      </c>
      <c r="J174" s="14">
        <f>SUM(K174:L174)</f>
        <v>17215.97</v>
      </c>
      <c r="K174" s="14" t="s">
        <v>276</v>
      </c>
      <c r="L174" s="14">
        <v>17215.97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6300</v>
      </c>
      <c r="E175" s="14" t="s">
        <v>276</v>
      </c>
      <c r="F175" s="14">
        <f>SUM(F177:F179)</f>
        <v>6300</v>
      </c>
      <c r="G175" s="14">
        <f>SUM(G177:G179)</f>
        <v>10157</v>
      </c>
      <c r="H175" s="14" t="s">
        <v>276</v>
      </c>
      <c r="I175" s="14">
        <f>SUM(I177:I179)</f>
        <v>10157</v>
      </c>
      <c r="J175" s="14">
        <f>SUM(J177:J179)</f>
        <v>8301.3</v>
      </c>
      <c r="K175" s="14" t="s">
        <v>276</v>
      </c>
      <c r="L175" s="14">
        <f>SUM(L177:L179)</f>
        <v>8301.3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 t="s">
        <v>20</v>
      </c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200</v>
      </c>
      <c r="E177" s="14" t="s">
        <v>276</v>
      </c>
      <c r="F177" s="14">
        <v>200</v>
      </c>
      <c r="G177" s="14">
        <f>SUM(H177:I177)</f>
        <v>1200</v>
      </c>
      <c r="H177" s="14" t="s">
        <v>276</v>
      </c>
      <c r="I177" s="14">
        <v>1200</v>
      </c>
      <c r="J177" s="14">
        <f>SUM(K177:L177)</f>
        <v>1144</v>
      </c>
      <c r="K177" s="14" t="s">
        <v>276</v>
      </c>
      <c r="L177" s="14">
        <v>1144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3500</v>
      </c>
      <c r="E178" s="14" t="s">
        <v>276</v>
      </c>
      <c r="F178" s="14">
        <v>3500</v>
      </c>
      <c r="G178" s="14">
        <f>SUM(H178:I178)</f>
        <v>6144</v>
      </c>
      <c r="H178" s="14" t="s">
        <v>276</v>
      </c>
      <c r="I178" s="14">
        <v>6144</v>
      </c>
      <c r="J178" s="14">
        <f>SUM(K178:L178)</f>
        <v>4594.5</v>
      </c>
      <c r="K178" s="14" t="s">
        <v>276</v>
      </c>
      <c r="L178" s="14">
        <v>4594.5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2600</v>
      </c>
      <c r="E179" s="14" t="s">
        <v>276</v>
      </c>
      <c r="F179" s="14">
        <v>2600</v>
      </c>
      <c r="G179" s="14">
        <f>SUM(H179:I179)</f>
        <v>2813</v>
      </c>
      <c r="H179" s="14" t="s">
        <v>276</v>
      </c>
      <c r="I179" s="14">
        <v>2813</v>
      </c>
      <c r="J179" s="14">
        <f>SUM(K179:L179)</f>
        <v>2562.8</v>
      </c>
      <c r="K179" s="14" t="s">
        <v>276</v>
      </c>
      <c r="L179" s="14">
        <v>2562.8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6800</v>
      </c>
      <c r="E180" s="14" t="s">
        <v>276</v>
      </c>
      <c r="F180" s="14">
        <f>SUM(F182:F185)</f>
        <v>6800</v>
      </c>
      <c r="G180" s="14">
        <f>SUM(G182:G185)</f>
        <v>3110</v>
      </c>
      <c r="H180" s="14" t="s">
        <v>276</v>
      </c>
      <c r="I180" s="14">
        <f>SUM(I182:I185)</f>
        <v>3110</v>
      </c>
      <c r="J180" s="14">
        <f>SUM(J182:J185)</f>
        <v>3070</v>
      </c>
      <c r="K180" s="14" t="s">
        <v>276</v>
      </c>
      <c r="L180" s="14">
        <f>SUM(L182:L185)</f>
        <v>3070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>
      <c r="A184" s="7">
        <v>5133</v>
      </c>
      <c r="B184" s="8" t="s">
        <v>327</v>
      </c>
      <c r="C184" s="38">
        <v>5133</v>
      </c>
      <c r="D184" s="14">
        <f>SUM(E184:F184)</f>
        <v>6000</v>
      </c>
      <c r="E184" s="14" t="s">
        <v>276</v>
      </c>
      <c r="F184" s="14">
        <v>6000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800</v>
      </c>
      <c r="E185" s="14" t="s">
        <v>276</v>
      </c>
      <c r="F185" s="14">
        <v>800</v>
      </c>
      <c r="G185" s="14">
        <f>SUM(H185:I185)</f>
        <v>3110</v>
      </c>
      <c r="H185" s="14" t="s">
        <v>276</v>
      </c>
      <c r="I185" s="14">
        <v>3110</v>
      </c>
      <c r="J185" s="14">
        <f>SUM(K185:L185)</f>
        <v>3070</v>
      </c>
      <c r="K185" s="14" t="s">
        <v>34</v>
      </c>
      <c r="L185" s="14">
        <v>3070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950</v>
      </c>
      <c r="E186" s="14" t="s">
        <v>276</v>
      </c>
      <c r="F186" s="14">
        <f aca="true" t="shared" si="15" ref="F186:L186">SUM(F188:F191)</f>
        <v>950</v>
      </c>
      <c r="G186" s="14">
        <f t="shared" si="15"/>
        <v>950</v>
      </c>
      <c r="H186" s="14" t="s">
        <v>276</v>
      </c>
      <c r="I186" s="14">
        <f t="shared" si="15"/>
        <v>950</v>
      </c>
      <c r="J186" s="14">
        <f>SUM(K186:L186)</f>
        <v>950</v>
      </c>
      <c r="K186" s="14">
        <f t="shared" si="15"/>
        <v>0</v>
      </c>
      <c r="L186" s="14">
        <f t="shared" si="15"/>
        <v>950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950</v>
      </c>
      <c r="E189" s="14" t="s">
        <v>276</v>
      </c>
      <c r="F189" s="14">
        <v>950</v>
      </c>
      <c r="G189" s="14">
        <f>SUM(H189:I189)</f>
        <v>950</v>
      </c>
      <c r="H189" s="14" t="s">
        <v>276</v>
      </c>
      <c r="I189" s="14">
        <v>950</v>
      </c>
      <c r="J189" s="14">
        <f>SUM(K189:L189)</f>
        <v>950</v>
      </c>
      <c r="K189" s="14" t="s">
        <v>276</v>
      </c>
      <c r="L189" s="14">
        <v>950</v>
      </c>
    </row>
    <row r="190" spans="1:12" ht="16.5" customHeight="1" hidden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 hidden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-21800</v>
      </c>
      <c r="E201" s="14" t="s">
        <v>276</v>
      </c>
      <c r="F201" s="14">
        <f aca="true" t="shared" si="17" ref="F201:L201">SUM(F203,F208,F216,F219,)</f>
        <v>-21800</v>
      </c>
      <c r="G201" s="14">
        <f t="shared" si="17"/>
        <v>-112336.991</v>
      </c>
      <c r="H201" s="14" t="s">
        <v>276</v>
      </c>
      <c r="I201" s="14">
        <f>SUM(I203,I208,I216,I219,)</f>
        <v>-112336.991</v>
      </c>
      <c r="J201" s="14">
        <f t="shared" si="17"/>
        <v>-135984.554</v>
      </c>
      <c r="K201" s="14" t="s">
        <v>276</v>
      </c>
      <c r="L201" s="14">
        <f t="shared" si="17"/>
        <v>-135984.554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16.5" customHeight="1">
      <c r="A203" s="7">
        <v>6100</v>
      </c>
      <c r="B203" s="9" t="s">
        <v>403</v>
      </c>
      <c r="C203" s="38" t="s">
        <v>34</v>
      </c>
      <c r="D203" s="14">
        <f>SUM(D205:D207)</f>
        <v>-6800</v>
      </c>
      <c r="E203" s="14" t="s">
        <v>276</v>
      </c>
      <c r="F203" s="14">
        <f>SUM(F205:F207)</f>
        <v>-6800</v>
      </c>
      <c r="G203" s="14">
        <f>SUM(G205:G207)</f>
        <v>-3962.9</v>
      </c>
      <c r="H203" s="14" t="s">
        <v>45</v>
      </c>
      <c r="I203" s="14">
        <f>SUM(I205:I207)</f>
        <v>-3962.9</v>
      </c>
      <c r="J203" s="14">
        <f>SUM(J205:J207)</f>
        <v>-6173.713</v>
      </c>
      <c r="K203" s="14" t="s">
        <v>45</v>
      </c>
      <c r="L203" s="14">
        <f>SUM(L205:L207)</f>
        <v>-6173.713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-6800</v>
      </c>
      <c r="E207" s="14" t="s">
        <v>45</v>
      </c>
      <c r="F207" s="14">
        <v>-6800</v>
      </c>
      <c r="G207" s="14">
        <f>SUM(H207:I207)</f>
        <v>-3962.9</v>
      </c>
      <c r="H207" s="14" t="s">
        <v>45</v>
      </c>
      <c r="I207" s="14">
        <v>-3962.9</v>
      </c>
      <c r="J207" s="14">
        <f>SUM(K207:L207)</f>
        <v>-6173.713</v>
      </c>
      <c r="K207" s="14" t="s">
        <v>45</v>
      </c>
      <c r="L207" s="14">
        <v>-6173.713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16.5" customHeight="1">
      <c r="A219" s="7">
        <v>6400</v>
      </c>
      <c r="B219" s="8" t="s">
        <v>407</v>
      </c>
      <c r="C219" s="38" t="s">
        <v>34</v>
      </c>
      <c r="D219" s="14">
        <f>SUM(D221:D224)</f>
        <v>-15000</v>
      </c>
      <c r="E219" s="14" t="s">
        <v>45</v>
      </c>
      <c r="F219" s="14">
        <f>SUM(F221:F224)</f>
        <v>-15000</v>
      </c>
      <c r="G219" s="14">
        <f>SUM(G221:G224)</f>
        <v>-108374.091</v>
      </c>
      <c r="H219" s="14" t="s">
        <v>45</v>
      </c>
      <c r="I219" s="14">
        <f>SUM(I221:I224)</f>
        <v>-108374.091</v>
      </c>
      <c r="J219" s="14">
        <f>SUM(J221:J224)</f>
        <v>-129810.841</v>
      </c>
      <c r="K219" s="14" t="s">
        <v>45</v>
      </c>
      <c r="L219" s="14">
        <f>SUM(L221:L224)</f>
        <v>-129810.841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-15000</v>
      </c>
      <c r="E221" s="14" t="s">
        <v>45</v>
      </c>
      <c r="F221" s="14">
        <v>-15000</v>
      </c>
      <c r="G221" s="14">
        <f>SUM(H221:I221)</f>
        <v>-108374.091</v>
      </c>
      <c r="H221" s="14" t="s">
        <v>45</v>
      </c>
      <c r="I221" s="14">
        <v>-108374.091</v>
      </c>
      <c r="J221" s="14">
        <f>SUM(K221:L221)</f>
        <v>-129810.841</v>
      </c>
      <c r="K221" s="14" t="s">
        <v>45</v>
      </c>
      <c r="L221" s="14">
        <v>-129810.841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  <mergeCell ref="H7:I7"/>
    <mergeCell ref="K7:L7"/>
  </mergeCells>
  <printOptions/>
  <pageMargins left="0.511811023622047" right="0.196850393700787" top="0.35" bottom="0.4" header="0.31496062992126" footer="0.31496062992126"/>
  <pageSetup firstPageNumber="9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93" t="s">
        <v>415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74" t="s">
        <v>529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7" t="s">
        <v>7</v>
      </c>
      <c r="B5" s="104"/>
      <c r="C5" s="107" t="s">
        <v>39</v>
      </c>
      <c r="D5" s="107"/>
      <c r="E5" s="107"/>
      <c r="F5" s="107" t="s">
        <v>40</v>
      </c>
      <c r="G5" s="107"/>
      <c r="H5" s="107"/>
      <c r="I5" s="103" t="s">
        <v>41</v>
      </c>
      <c r="J5" s="103"/>
      <c r="K5" s="103"/>
    </row>
    <row r="6" spans="1:11" ht="15">
      <c r="A6" s="107"/>
      <c r="B6" s="105"/>
      <c r="C6" s="11" t="s">
        <v>103</v>
      </c>
      <c r="D6" s="103" t="s">
        <v>36</v>
      </c>
      <c r="E6" s="103"/>
      <c r="F6" s="11" t="s">
        <v>103</v>
      </c>
      <c r="G6" s="103" t="s">
        <v>36</v>
      </c>
      <c r="H6" s="103"/>
      <c r="I6" s="11" t="s">
        <v>103</v>
      </c>
      <c r="J6" s="103" t="s">
        <v>36</v>
      </c>
      <c r="K6" s="103"/>
    </row>
    <row r="7" spans="1:11" ht="42.75" customHeight="1">
      <c r="A7" s="107"/>
      <c r="B7" s="106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-46731.344000000056</v>
      </c>
      <c r="D9" s="3">
        <f>Եկամուտներ!E10-Գործառական!G10</f>
        <v>-746.3000000000466</v>
      </c>
      <c r="E9" s="3">
        <f>Եկամուտներ!F10-Գործառական!H10</f>
        <v>-45985.04400000001</v>
      </c>
      <c r="F9" s="3">
        <f>SUM(G9:H9)</f>
        <v>-52731.30200000005</v>
      </c>
      <c r="G9" s="3">
        <f>Եկամուտներ!E10-Գործառական!G10</f>
        <v>-746.3000000000466</v>
      </c>
      <c r="H9" s="3">
        <f>Եկամուտներ!I10-Գործառական!K10</f>
        <v>-51985.002</v>
      </c>
      <c r="I9" s="3">
        <f>SUM(J9:K9)</f>
        <v>67016.05100000004</v>
      </c>
      <c r="J9" s="3">
        <f>Եկամուտներ!K10-Գործառական!M10</f>
        <v>57546.97700000004</v>
      </c>
      <c r="K9" s="3">
        <f>Եկամուտներ!L10-Գործառական!N10</f>
        <v>9469.073999999997</v>
      </c>
    </row>
  </sheetData>
  <sheetProtection/>
  <mergeCells count="11">
    <mergeCell ref="F5:H5"/>
    <mergeCell ref="I5:K5"/>
    <mergeCell ref="D6:E6"/>
    <mergeCell ref="G6:H6"/>
    <mergeCell ref="J6:K6"/>
    <mergeCell ref="B5:B7"/>
    <mergeCell ref="A1:K1"/>
    <mergeCell ref="A2:K2"/>
    <mergeCell ref="A3:K3"/>
    <mergeCell ref="A5:A7"/>
    <mergeCell ref="C5:E5"/>
  </mergeCells>
  <printOptions/>
  <pageMargins left="0.5118110236220472" right="0.1968503937007874" top="0.7480314960629921" bottom="0.7480314960629921" header="0.31496062992125984" footer="0.31496062992125984"/>
  <pageSetup firstPageNumber="13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8515625" style="41" customWidth="1"/>
    <col min="2" max="2" width="59.00390625" style="41" customWidth="1"/>
    <col min="3" max="3" width="5.57421875" style="41" customWidth="1"/>
    <col min="4" max="4" width="10.00390625" style="40" customWidth="1"/>
    <col min="5" max="5" width="10.421875" style="40" customWidth="1"/>
    <col min="6" max="6" width="9.140625" style="40" customWidth="1"/>
    <col min="7" max="7" width="9.7109375" style="41" customWidth="1"/>
    <col min="8" max="8" width="10.28125" style="40" customWidth="1"/>
    <col min="9" max="9" width="9.140625" style="40" customWidth="1"/>
    <col min="10" max="10" width="10.00390625" style="57" customWidth="1"/>
    <col min="11" max="11" width="10.140625" style="40" customWidth="1"/>
    <col min="12" max="12" width="13.8515625" style="40" customWidth="1"/>
    <col min="13" max="13" width="27.00390625" style="0" customWidth="1"/>
  </cols>
  <sheetData>
    <row r="1" spans="1:12" ht="16.5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14"/>
    </row>
    <row r="2" spans="1:12" ht="33" customHeight="1">
      <c r="A2" s="85" t="s">
        <v>416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14"/>
    </row>
    <row r="3" spans="1:12" ht="15">
      <c r="A3" s="87" t="s">
        <v>530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15">
      <c r="A4" s="41" t="s">
        <v>20</v>
      </c>
    </row>
    <row r="5" spans="1:12" ht="28.5" customHeight="1">
      <c r="A5" s="81" t="s">
        <v>7</v>
      </c>
      <c r="B5" s="110" t="s">
        <v>342</v>
      </c>
      <c r="C5" s="111"/>
      <c r="D5" s="108" t="s">
        <v>39</v>
      </c>
      <c r="E5" s="115"/>
      <c r="F5" s="109"/>
      <c r="G5" s="108" t="s">
        <v>40</v>
      </c>
      <c r="H5" s="115"/>
      <c r="I5" s="109"/>
      <c r="J5" s="108" t="s">
        <v>41</v>
      </c>
      <c r="K5" s="115"/>
      <c r="L5" s="109"/>
    </row>
    <row r="6" spans="1:12" ht="23.25" customHeight="1">
      <c r="A6" s="82"/>
      <c r="B6" s="112"/>
      <c r="C6" s="113"/>
      <c r="D6" s="81" t="s">
        <v>42</v>
      </c>
      <c r="E6" s="108" t="s">
        <v>36</v>
      </c>
      <c r="F6" s="109"/>
      <c r="G6" s="81" t="s">
        <v>43</v>
      </c>
      <c r="H6" s="108" t="s">
        <v>27</v>
      </c>
      <c r="I6" s="109"/>
      <c r="J6" s="81" t="s">
        <v>44</v>
      </c>
      <c r="K6" s="108" t="s">
        <v>27</v>
      </c>
      <c r="L6" s="109"/>
    </row>
    <row r="7" spans="1:12" ht="32.25" customHeight="1">
      <c r="A7" s="83"/>
      <c r="B7" s="42" t="s">
        <v>22</v>
      </c>
      <c r="C7" s="42" t="s">
        <v>21</v>
      </c>
      <c r="D7" s="83"/>
      <c r="E7" s="42" t="s">
        <v>88</v>
      </c>
      <c r="F7" s="42" t="s">
        <v>89</v>
      </c>
      <c r="G7" s="83"/>
      <c r="H7" s="42" t="s">
        <v>88</v>
      </c>
      <c r="I7" s="42" t="s">
        <v>89</v>
      </c>
      <c r="J7" s="83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8" t="s">
        <v>505</v>
      </c>
      <c r="C9" s="42"/>
      <c r="D9" s="16">
        <f>SUM(D11,D71)</f>
        <v>52731.30200000001</v>
      </c>
      <c r="E9" s="16">
        <f aca="true" t="shared" si="0" ref="E9:L9">SUM(E11,E71)</f>
        <v>746.2999999999993</v>
      </c>
      <c r="F9" s="16">
        <f t="shared" si="0"/>
        <v>51985.002</v>
      </c>
      <c r="G9" s="16">
        <f t="shared" si="0"/>
        <v>52731.301999999996</v>
      </c>
      <c r="H9" s="16">
        <f t="shared" si="0"/>
        <v>746.2999999999993</v>
      </c>
      <c r="I9" s="16">
        <f t="shared" si="0"/>
        <v>51985.002</v>
      </c>
      <c r="J9" s="16">
        <f t="shared" si="0"/>
        <v>-67016.05699999999</v>
      </c>
      <c r="K9" s="16">
        <f t="shared" si="0"/>
        <v>-57546.98300000001</v>
      </c>
      <c r="L9" s="16">
        <f t="shared" si="0"/>
        <v>-9469.074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52731.30200000001</v>
      </c>
      <c r="E11" s="16">
        <f aca="true" t="shared" si="1" ref="E11:L11">SUM(E13,E41)</f>
        <v>746.2999999999993</v>
      </c>
      <c r="F11" s="16">
        <f t="shared" si="1"/>
        <v>51985.002</v>
      </c>
      <c r="G11" s="16">
        <f t="shared" si="1"/>
        <v>52731.301999999996</v>
      </c>
      <c r="H11" s="16">
        <f t="shared" si="1"/>
        <v>746.2999999999993</v>
      </c>
      <c r="I11" s="16">
        <f t="shared" si="1"/>
        <v>51985.002</v>
      </c>
      <c r="J11" s="16">
        <f t="shared" si="1"/>
        <v>-67016.05699999999</v>
      </c>
      <c r="K11" s="16">
        <f t="shared" si="1"/>
        <v>-57546.98300000001</v>
      </c>
      <c r="L11" s="16">
        <f t="shared" si="1"/>
        <v>-9469.074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70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52731.30200000001</v>
      </c>
      <c r="E41" s="16">
        <f>SUM(F43,E48,E52,E67,E68,E69)</f>
        <v>746.2999999999993</v>
      </c>
      <c r="F41" s="16">
        <f aca="true" t="shared" si="7" ref="F41:L41">SUM(F43,F48,F52,F67,F68,F69)</f>
        <v>51985.002</v>
      </c>
      <c r="G41" s="16">
        <f t="shared" si="7"/>
        <v>52731.301999999996</v>
      </c>
      <c r="H41" s="16">
        <f t="shared" si="7"/>
        <v>746.2999999999993</v>
      </c>
      <c r="I41" s="16">
        <f>SUM(I43,I48,I52,K67,K68,I69)</f>
        <v>51985.002</v>
      </c>
      <c r="J41" s="16">
        <f t="shared" si="7"/>
        <v>-67016.05699999999</v>
      </c>
      <c r="K41" s="16">
        <f t="shared" si="7"/>
        <v>-57546.98300000001</v>
      </c>
      <c r="L41" s="16">
        <f t="shared" si="7"/>
        <v>-9469.074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52731.30200000001</v>
      </c>
      <c r="E52" s="16">
        <f aca="true" t="shared" si="9" ref="E52:L52">SUM(E54,E60)-E57</f>
        <v>746.2999999999993</v>
      </c>
      <c r="F52" s="16">
        <f t="shared" si="9"/>
        <v>51985.002</v>
      </c>
      <c r="G52" s="16">
        <f t="shared" si="9"/>
        <v>52731.301999999996</v>
      </c>
      <c r="H52" s="16">
        <f t="shared" si="9"/>
        <v>746.2999999999993</v>
      </c>
      <c r="I52" s="16">
        <f t="shared" si="9"/>
        <v>51985.002</v>
      </c>
      <c r="J52" s="16">
        <f t="shared" si="9"/>
        <v>52731.30200000001</v>
      </c>
      <c r="K52" s="16">
        <f t="shared" si="9"/>
        <v>746.2999999999993</v>
      </c>
      <c r="L52" s="16">
        <f t="shared" si="9"/>
        <v>51985.002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31382.28</v>
      </c>
      <c r="E54" s="16">
        <f>SUM(E58:E59)</f>
        <v>31382.28</v>
      </c>
      <c r="F54" s="16" t="s">
        <v>45</v>
      </c>
      <c r="G54" s="16">
        <f>SUM(H54:I54)</f>
        <v>26831.304</v>
      </c>
      <c r="H54" s="16">
        <v>26831.304</v>
      </c>
      <c r="I54" s="16" t="s">
        <v>45</v>
      </c>
      <c r="J54" s="16">
        <f>SUM(K54:L54)</f>
        <v>31382.28</v>
      </c>
      <c r="K54" s="16">
        <f>SUM(K58,K59)</f>
        <v>31382.28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746.3</v>
      </c>
      <c r="E56" s="16">
        <v>746.3</v>
      </c>
      <c r="F56" s="16" t="s">
        <v>45</v>
      </c>
      <c r="G56" s="16">
        <f>SUM(H56:I56)</f>
        <v>746.3</v>
      </c>
      <c r="H56" s="16">
        <v>746.3</v>
      </c>
      <c r="I56" s="16" t="s">
        <v>45</v>
      </c>
      <c r="J56" s="16">
        <f>SUM(K56:L56)</f>
        <v>746.3</v>
      </c>
      <c r="K56" s="72">
        <v>746.3</v>
      </c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30635.98</v>
      </c>
      <c r="E57" s="16">
        <f>SUM(E54-E56)</f>
        <v>30635.98</v>
      </c>
      <c r="F57" s="16"/>
      <c r="G57" s="16">
        <f>SUM(H57:I57)</f>
        <v>26085.004</v>
      </c>
      <c r="H57" s="16">
        <f>SUM(H54-H56)</f>
        <v>26085.004</v>
      </c>
      <c r="I57" s="16"/>
      <c r="J57" s="16">
        <f>SUM(K57:L57)</f>
        <v>30635.98</v>
      </c>
      <c r="K57" s="16">
        <f>SUM(K54-K56)</f>
        <v>30635.98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31382.28</v>
      </c>
      <c r="E58" s="16">
        <v>31382.28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31382.28</v>
      </c>
      <c r="K58" s="16">
        <v>31382.28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51985.002</v>
      </c>
      <c r="E60" s="16">
        <f t="shared" si="10"/>
        <v>0</v>
      </c>
      <c r="F60" s="16">
        <f t="shared" si="10"/>
        <v>51985.002</v>
      </c>
      <c r="G60" s="16">
        <f t="shared" si="10"/>
        <v>51985.002</v>
      </c>
      <c r="H60" s="16">
        <f t="shared" si="10"/>
        <v>0</v>
      </c>
      <c r="I60" s="16">
        <f t="shared" si="10"/>
        <v>51985.002</v>
      </c>
      <c r="J60" s="16">
        <f>SUM(J62,J66)</f>
        <v>51985.002</v>
      </c>
      <c r="K60" s="16">
        <f t="shared" si="10"/>
        <v>0</v>
      </c>
      <c r="L60" s="16">
        <f t="shared" si="10"/>
        <v>51985.002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21349.022</v>
      </c>
      <c r="E62" s="16" t="s">
        <v>45</v>
      </c>
      <c r="F62" s="16">
        <f>SUM(F64,F65)</f>
        <v>21349.022</v>
      </c>
      <c r="G62" s="16">
        <f>SUM(H62:I62)</f>
        <v>21349.022</v>
      </c>
      <c r="H62" s="16" t="s">
        <v>45</v>
      </c>
      <c r="I62" s="16">
        <f>SUM(I64,I65)</f>
        <v>21349.022</v>
      </c>
      <c r="J62" s="16">
        <f>SUM(J64,J65)</f>
        <v>21349.022</v>
      </c>
      <c r="K62" s="16" t="s">
        <v>45</v>
      </c>
      <c r="L62" s="16">
        <f>SUM(L64,L65)</f>
        <v>21349.022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21349.022</v>
      </c>
      <c r="E64" s="16" t="s">
        <v>45</v>
      </c>
      <c r="F64" s="16">
        <v>21349.022</v>
      </c>
      <c r="G64" s="16">
        <f aca="true" t="shared" si="12" ref="G64:G70">SUM(H64:I64)</f>
        <v>21349.022</v>
      </c>
      <c r="H64" s="16" t="s">
        <v>45</v>
      </c>
      <c r="I64" s="16">
        <v>21349.022</v>
      </c>
      <c r="J64" s="16">
        <f>SUM(K64:L64)</f>
        <v>21349.022</v>
      </c>
      <c r="K64" s="16" t="s">
        <v>45</v>
      </c>
      <c r="L64" s="16">
        <v>21349.022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30635.98</v>
      </c>
      <c r="E66" s="16" t="s">
        <v>45</v>
      </c>
      <c r="F66" s="16">
        <f>SUM(E57)</f>
        <v>30635.98</v>
      </c>
      <c r="G66" s="16">
        <f t="shared" si="12"/>
        <v>30635.98</v>
      </c>
      <c r="H66" s="16" t="s">
        <v>45</v>
      </c>
      <c r="I66" s="16">
        <v>30635.98</v>
      </c>
      <c r="J66" s="16">
        <f>L66</f>
        <v>30635.98</v>
      </c>
      <c r="K66" s="16" t="s">
        <v>45</v>
      </c>
      <c r="L66" s="16">
        <v>30635.98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-119747.359</v>
      </c>
      <c r="K69" s="16">
        <v>-58293.283</v>
      </c>
      <c r="L69" s="16">
        <v>-61454.076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</sheetData>
  <sheetProtection/>
  <mergeCells count="14">
    <mergeCell ref="A1:L1"/>
    <mergeCell ref="A3:L3"/>
    <mergeCell ref="A5:A7"/>
    <mergeCell ref="J5:L5"/>
    <mergeCell ref="G5:I5"/>
    <mergeCell ref="D5:F5"/>
    <mergeCell ref="K6:L6"/>
    <mergeCell ref="J6:J7"/>
    <mergeCell ref="H6:I6"/>
    <mergeCell ref="G6:G7"/>
    <mergeCell ref="E6:F6"/>
    <mergeCell ref="D6:D7"/>
    <mergeCell ref="B5:C6"/>
    <mergeCell ref="A2:L2"/>
  </mergeCells>
  <printOptions/>
  <pageMargins left="0.5118110236220472" right="0.1968503937007874" top="0.7480314960629921" bottom="0.7480314960629921" header="0.31496062992125984" footer="0.31496062992125984"/>
  <pageSetup firstPageNumber="14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2018-03-19T11:21:19Z</dcterms:modified>
  <cp:category/>
  <cp:version/>
  <cp:contentType/>
  <cp:contentStatus/>
</cp:coreProperties>
</file>